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mnelson" reservationPassword="C5FA"/>
  <workbookPr defaultThemeVersion="124226"/>
  <bookViews>
    <workbookView xWindow="10590" yWindow="-105" windowWidth="16215" windowHeight="9225" tabRatio="818" activeTab="1"/>
  </bookViews>
  <sheets>
    <sheet name="PROPERTY INPUT" sheetId="4" r:id="rId1"/>
    <sheet name="CASHFLOW" sheetId="5" r:id="rId2"/>
    <sheet name="1st LOAN INFO" sheetId="6" r:id="rId3"/>
    <sheet name="2nd LOAN INFO" sheetId="9" r:id="rId4"/>
  </sheets>
  <externalReferences>
    <externalReference r:id="rId5"/>
  </externalReferences>
  <definedNames>
    <definedName name="MonthBegin">[1]General!$B$17</definedName>
    <definedName name="_xlnm.Print_Area" localSheetId="1">CASHFLOW!$B$1:$M$66</definedName>
  </definedNames>
  <calcPr calcId="125725"/>
</workbook>
</file>

<file path=xl/calcChain.xml><?xml version="1.0" encoding="utf-8"?>
<calcChain xmlns="http://schemas.openxmlformats.org/spreadsheetml/2006/main">
  <c r="C15" i="5"/>
  <c r="D19"/>
  <c r="E19" s="1"/>
  <c r="E21" s="1"/>
  <c r="D30"/>
  <c r="E30" s="1"/>
  <c r="F30" s="1"/>
  <c r="G30" s="1"/>
  <c r="H30" s="1"/>
  <c r="I30" s="1"/>
  <c r="J30" s="1"/>
  <c r="K30" s="1"/>
  <c r="L30" s="1"/>
  <c r="M30" s="1"/>
  <c r="D26"/>
  <c r="D27"/>
  <c r="E27" s="1"/>
  <c r="F27" s="1"/>
  <c r="G27" s="1"/>
  <c r="H27" s="1"/>
  <c r="I27" s="1"/>
  <c r="J27" s="1"/>
  <c r="K27" s="1"/>
  <c r="L27" s="1"/>
  <c r="M27" s="1"/>
  <c r="D28"/>
  <c r="E28" s="1"/>
  <c r="F28" s="1"/>
  <c r="G28" s="1"/>
  <c r="H28" s="1"/>
  <c r="I28" s="1"/>
  <c r="J28" s="1"/>
  <c r="K28" s="1"/>
  <c r="L28" s="1"/>
  <c r="M28" s="1"/>
  <c r="D31"/>
  <c r="E31" s="1"/>
  <c r="F31" s="1"/>
  <c r="G31" s="1"/>
  <c r="H31" s="1"/>
  <c r="I31" s="1"/>
  <c r="J31" s="1"/>
  <c r="K31" s="1"/>
  <c r="L31" s="1"/>
  <c r="M31" s="1"/>
  <c r="C8"/>
  <c r="C9"/>
  <c r="C51" s="1"/>
  <c r="D59"/>
  <c r="D60" s="1"/>
  <c r="E59"/>
  <c r="E60" s="1"/>
  <c r="F59"/>
  <c r="F60" s="1"/>
  <c r="G59"/>
  <c r="G60" s="1"/>
  <c r="C16"/>
  <c r="M48" s="1"/>
  <c r="M49" s="1"/>
  <c r="H59"/>
  <c r="H60" s="1"/>
  <c r="I59"/>
  <c r="I60" s="1"/>
  <c r="J59"/>
  <c r="J60" s="1"/>
  <c r="K59"/>
  <c r="K60" s="1"/>
  <c r="L59"/>
  <c r="L60" s="1"/>
  <c r="C4" i="6"/>
  <c r="C12" i="5" s="1"/>
  <c r="C63" s="1"/>
  <c r="E4" i="6"/>
  <c r="C5"/>
  <c r="E6"/>
  <c r="E5"/>
  <c r="E6" i="9"/>
  <c r="E5"/>
  <c r="C4"/>
  <c r="C13" i="5" s="1"/>
  <c r="C64" s="1"/>
  <c r="C5" i="9"/>
  <c r="C6" s="1"/>
  <c r="E4"/>
  <c r="D48" i="5"/>
  <c r="D49" s="1"/>
  <c r="E48"/>
  <c r="F48"/>
  <c r="F49" s="1"/>
  <c r="G48"/>
  <c r="G49" s="1"/>
  <c r="H48"/>
  <c r="H49" s="1"/>
  <c r="I48"/>
  <c r="I49" s="1"/>
  <c r="J48"/>
  <c r="J49" s="1"/>
  <c r="K48"/>
  <c r="K49" s="1"/>
  <c r="L48"/>
  <c r="L49" s="1"/>
  <c r="L64"/>
  <c r="K64"/>
  <c r="J64"/>
  <c r="I64"/>
  <c r="H64"/>
  <c r="G64"/>
  <c r="F64"/>
  <c r="E64"/>
  <c r="D64"/>
  <c r="C11"/>
  <c r="L63"/>
  <c r="K63"/>
  <c r="J63"/>
  <c r="H63"/>
  <c r="G63"/>
  <c r="F63"/>
  <c r="E63"/>
  <c r="D63"/>
  <c r="C6"/>
  <c r="B5"/>
  <c r="B4"/>
  <c r="I63"/>
  <c r="D21" l="1"/>
  <c r="D23" s="1"/>
  <c r="D29" s="1"/>
  <c r="D32" s="1"/>
  <c r="D34" s="1"/>
  <c r="M59"/>
  <c r="M60" s="1"/>
  <c r="B9" i="6"/>
  <c r="B16" s="1"/>
  <c r="C62" i="5"/>
  <c r="C10"/>
  <c r="C14" s="1"/>
  <c r="F19"/>
  <c r="G19" s="1"/>
  <c r="C6" i="6"/>
  <c r="E23" i="5"/>
  <c r="E29" s="1"/>
  <c r="C61"/>
  <c r="C50"/>
  <c r="C53" s="1"/>
  <c r="B9" i="9"/>
  <c r="B234" s="1"/>
  <c r="E26" i="5"/>
  <c r="E49"/>
  <c r="E20" i="9" l="1"/>
  <c r="B474"/>
  <c r="E12"/>
  <c r="B20"/>
  <c r="E21"/>
  <c r="D12" i="6"/>
  <c r="B159"/>
  <c r="B174"/>
  <c r="C19"/>
  <c r="B12"/>
  <c r="B459"/>
  <c r="E18"/>
  <c r="C22"/>
  <c r="D22" s="1"/>
  <c r="E22" s="1"/>
  <c r="D17"/>
  <c r="B444"/>
  <c r="E13"/>
  <c r="B114"/>
  <c r="B17"/>
  <c r="B429"/>
  <c r="B22"/>
  <c r="E16"/>
  <c r="E17"/>
  <c r="B129"/>
  <c r="B144"/>
  <c r="B354"/>
  <c r="B39"/>
  <c r="B234"/>
  <c r="B19"/>
  <c r="C14"/>
  <c r="B14"/>
  <c r="B339"/>
  <c r="D18"/>
  <c r="D13"/>
  <c r="E20"/>
  <c r="B99"/>
  <c r="B54"/>
  <c r="B20"/>
  <c r="B204"/>
  <c r="D16"/>
  <c r="E19"/>
  <c r="B69"/>
  <c r="B369"/>
  <c r="E12"/>
  <c r="B84"/>
  <c r="D20"/>
  <c r="B384"/>
  <c r="B294"/>
  <c r="B279"/>
  <c r="C15"/>
  <c r="B324"/>
  <c r="B399"/>
  <c r="B309"/>
  <c r="E14"/>
  <c r="E21"/>
  <c r="B15"/>
  <c r="C12"/>
  <c r="B474"/>
  <c r="C16"/>
  <c r="C21"/>
  <c r="C17"/>
  <c r="C20"/>
  <c r="B249"/>
  <c r="B24"/>
  <c r="B264"/>
  <c r="E15"/>
  <c r="B21"/>
  <c r="D14"/>
  <c r="B414"/>
  <c r="B18"/>
  <c r="B189"/>
  <c r="D15"/>
  <c r="B13"/>
  <c r="C18"/>
  <c r="C13"/>
  <c r="D19"/>
  <c r="D21"/>
  <c r="B219"/>
  <c r="F41" i="5"/>
  <c r="F21"/>
  <c r="F23" s="1"/>
  <c r="F29" s="1"/>
  <c r="C65"/>
  <c r="D41"/>
  <c r="D18" i="9"/>
  <c r="E41" i="5"/>
  <c r="B399" i="9"/>
  <c r="E16"/>
  <c r="B294"/>
  <c r="E14"/>
  <c r="B354"/>
  <c r="B99"/>
  <c r="B18"/>
  <c r="C17"/>
  <c r="E15"/>
  <c r="B39"/>
  <c r="B69"/>
  <c r="E18"/>
  <c r="B54"/>
  <c r="B204"/>
  <c r="D19"/>
  <c r="B459"/>
  <c r="C20"/>
  <c r="D21"/>
  <c r="B17"/>
  <c r="B144"/>
  <c r="B12"/>
  <c r="B279"/>
  <c r="C14"/>
  <c r="B444"/>
  <c r="B369"/>
  <c r="D12"/>
  <c r="D13"/>
  <c r="B219"/>
  <c r="C18"/>
  <c r="B384"/>
  <c r="B309"/>
  <c r="C21"/>
  <c r="B414"/>
  <c r="B129"/>
  <c r="C22"/>
  <c r="D22" s="1"/>
  <c r="E22" s="1"/>
  <c r="B324"/>
  <c r="B249"/>
  <c r="H19" i="5"/>
  <c r="G21"/>
  <c r="G23" s="1"/>
  <c r="G29" s="1"/>
  <c r="G41"/>
  <c r="B21" i="9"/>
  <c r="B339"/>
  <c r="B429"/>
  <c r="B14"/>
  <c r="B174"/>
  <c r="B19"/>
  <c r="B114"/>
  <c r="B264"/>
  <c r="B189"/>
  <c r="B159"/>
  <c r="D17"/>
  <c r="B24"/>
  <c r="B84"/>
  <c r="B13"/>
  <c r="B15"/>
  <c r="B22"/>
  <c r="E13"/>
  <c r="B16"/>
  <c r="C15"/>
  <c r="C12"/>
  <c r="D20"/>
  <c r="C13"/>
  <c r="D16"/>
  <c r="E17"/>
  <c r="D14"/>
  <c r="C19"/>
  <c r="C16"/>
  <c r="E19"/>
  <c r="D15"/>
  <c r="D42" i="5"/>
  <c r="D47"/>
  <c r="D53" s="1"/>
  <c r="E32"/>
  <c r="E34" s="1"/>
  <c r="F26"/>
  <c r="D23" i="9" l="1"/>
  <c r="D24" s="1"/>
  <c r="B23"/>
  <c r="C23"/>
  <c r="C24" s="1"/>
  <c r="D23" i="6"/>
  <c r="D24" s="1"/>
  <c r="B23"/>
  <c r="C23"/>
  <c r="C24" s="1"/>
  <c r="I19" i="5"/>
  <c r="H41"/>
  <c r="H21"/>
  <c r="H23" s="1"/>
  <c r="H29" s="1"/>
  <c r="E42"/>
  <c r="E47"/>
  <c r="E53" s="1"/>
  <c r="G26"/>
  <c r="F32"/>
  <c r="F34" s="1"/>
  <c r="E24" i="9" l="1"/>
  <c r="D37" i="5" s="1"/>
  <c r="E23" i="9"/>
  <c r="E24" i="6"/>
  <c r="D36" i="5" s="1"/>
  <c r="E23" i="6"/>
  <c r="J19" i="5"/>
  <c r="I21"/>
  <c r="I23" s="1"/>
  <c r="I29" s="1"/>
  <c r="I41"/>
  <c r="G32"/>
  <c r="G34" s="1"/>
  <c r="H26"/>
  <c r="F42"/>
  <c r="F47"/>
  <c r="F53" s="1"/>
  <c r="D39" l="1"/>
  <c r="D58" s="1"/>
  <c r="D65" s="1"/>
  <c r="C27" i="9"/>
  <c r="B27"/>
  <c r="B27" i="6"/>
  <c r="D27"/>
  <c r="C27"/>
  <c r="J21" i="5"/>
  <c r="J23" s="1"/>
  <c r="J29" s="1"/>
  <c r="J41"/>
  <c r="K19"/>
  <c r="G42"/>
  <c r="G47"/>
  <c r="G53" s="1"/>
  <c r="I26"/>
  <c r="H32"/>
  <c r="H34" s="1"/>
  <c r="D27" i="9" l="1"/>
  <c r="D43" i="5"/>
  <c r="E27" i="6"/>
  <c r="K21" i="5"/>
  <c r="K23" s="1"/>
  <c r="K29" s="1"/>
  <c r="K41"/>
  <c r="L19"/>
  <c r="I32"/>
  <c r="I34" s="1"/>
  <c r="J26"/>
  <c r="H42"/>
  <c r="H47"/>
  <c r="H53" s="1"/>
  <c r="E27" i="9" l="1"/>
  <c r="C28" i="6"/>
  <c r="B28"/>
  <c r="M19" i="5"/>
  <c r="L21"/>
  <c r="L23" s="1"/>
  <c r="L29" s="1"/>
  <c r="L41"/>
  <c r="I42"/>
  <c r="I47"/>
  <c r="I53" s="1"/>
  <c r="K26"/>
  <c r="J32"/>
  <c r="J34" s="1"/>
  <c r="C28" i="9" l="1"/>
  <c r="B28"/>
  <c r="D28" i="6"/>
  <c r="M21" i="5"/>
  <c r="M23" s="1"/>
  <c r="M29" s="1"/>
  <c r="M41"/>
  <c r="L26"/>
  <c r="K32"/>
  <c r="K34" s="1"/>
  <c r="J42"/>
  <c r="J47"/>
  <c r="J53" s="1"/>
  <c r="D28" i="9" l="1"/>
  <c r="E28" i="6"/>
  <c r="M26" i="5"/>
  <c r="M32" s="1"/>
  <c r="M34" s="1"/>
  <c r="L32"/>
  <c r="L34" s="1"/>
  <c r="K42"/>
  <c r="K47"/>
  <c r="K53" s="1"/>
  <c r="E28" i="9" l="1"/>
  <c r="B29" i="6"/>
  <c r="C29"/>
  <c r="M42" i="5"/>
  <c r="M47"/>
  <c r="M53" s="1"/>
  <c r="L42"/>
  <c r="L47"/>
  <c r="L53" s="1"/>
  <c r="D29" i="9" l="1"/>
  <c r="B29"/>
  <c r="C29"/>
  <c r="D29" i="6"/>
  <c r="B54" i="5"/>
  <c r="E29" i="9" l="1"/>
  <c r="E29" i="6"/>
  <c r="D30" i="9" l="1"/>
  <c r="B30"/>
  <c r="C30"/>
  <c r="B30" i="6"/>
  <c r="C30"/>
  <c r="D30" s="1"/>
  <c r="E30" i="9" l="1"/>
  <c r="E30" i="6"/>
  <c r="B31" i="9" l="1"/>
  <c r="C31"/>
  <c r="D31" s="1"/>
  <c r="E31" s="1"/>
  <c r="B31" i="6"/>
  <c r="C31"/>
  <c r="D31" s="1"/>
  <c r="B32" i="9" l="1"/>
  <c r="C32"/>
  <c r="D32" s="1"/>
  <c r="E32" s="1"/>
  <c r="E31" i="6"/>
  <c r="C33" i="9" l="1"/>
  <c r="D33" s="1"/>
  <c r="E33" s="1"/>
  <c r="B33"/>
  <c r="C32" i="6"/>
  <c r="D32" s="1"/>
  <c r="E32" s="1"/>
  <c r="B32"/>
  <c r="C34" i="9" l="1"/>
  <c r="D34" s="1"/>
  <c r="E34" s="1"/>
  <c r="B34"/>
  <c r="B33" i="6"/>
  <c r="C33"/>
  <c r="D33" s="1"/>
  <c r="E33" s="1"/>
  <c r="C35" i="9" l="1"/>
  <c r="D35" s="1"/>
  <c r="E35" s="1"/>
  <c r="B35"/>
  <c r="B34" i="6"/>
  <c r="C34"/>
  <c r="D34" s="1"/>
  <c r="E34" s="1"/>
  <c r="C36" i="9" l="1"/>
  <c r="D36" s="1"/>
  <c r="E36" s="1"/>
  <c r="B36"/>
  <c r="B35" i="6"/>
  <c r="C35"/>
  <c r="D35" s="1"/>
  <c r="E35" s="1"/>
  <c r="C37" i="9" l="1"/>
  <c r="D37" s="1"/>
  <c r="E37" s="1"/>
  <c r="B37"/>
  <c r="C36" i="6"/>
  <c r="D36" s="1"/>
  <c r="E36" s="1"/>
  <c r="B36"/>
  <c r="C38" i="9" l="1"/>
  <c r="C39" s="1"/>
  <c r="B38"/>
  <c r="C37" i="6"/>
  <c r="D37" s="1"/>
  <c r="E37" s="1"/>
  <c r="B37"/>
  <c r="D38" i="9" l="1"/>
  <c r="B38" i="6"/>
  <c r="C38"/>
  <c r="C39" s="1"/>
  <c r="D39" i="9" l="1"/>
  <c r="E39" s="1"/>
  <c r="E37" i="5" s="1"/>
  <c r="E38" i="9"/>
  <c r="D38" i="6"/>
  <c r="C42" i="9" l="1"/>
  <c r="B42"/>
  <c r="E38" i="6"/>
  <c r="D39"/>
  <c r="E39" s="1"/>
  <c r="E36" i="5" s="1"/>
  <c r="E39" s="1"/>
  <c r="D42" i="9" l="1"/>
  <c r="B42" i="6"/>
  <c r="C42"/>
  <c r="E43" i="5"/>
  <c r="E58"/>
  <c r="E65" s="1"/>
  <c r="E42" i="9" l="1"/>
  <c r="D42" i="6"/>
  <c r="D43" i="9" l="1"/>
  <c r="C43"/>
  <c r="B43"/>
  <c r="E42" i="6"/>
  <c r="E43" i="9" l="1"/>
  <c r="B43" i="6"/>
  <c r="C43"/>
  <c r="B44" i="9" l="1"/>
  <c r="C44"/>
  <c r="D43" i="6"/>
  <c r="D44" i="9" l="1"/>
  <c r="E43" i="6"/>
  <c r="E44" i="9" l="1"/>
  <c r="B44" i="6"/>
  <c r="C44"/>
  <c r="C45" i="9" l="1"/>
  <c r="D45" s="1"/>
  <c r="B45"/>
  <c r="D44" i="6"/>
  <c r="E45" i="9" l="1"/>
  <c r="E44" i="6"/>
  <c r="B46" i="9" l="1"/>
  <c r="C46"/>
  <c r="D46" s="1"/>
  <c r="B45" i="6"/>
  <c r="C45"/>
  <c r="D45" s="1"/>
  <c r="E46" i="9" l="1"/>
  <c r="E45" i="6"/>
  <c r="B47" i="9" l="1"/>
  <c r="C47"/>
  <c r="D47" s="1"/>
  <c r="E47" s="1"/>
  <c r="B46" i="6"/>
  <c r="C46"/>
  <c r="D46" s="1"/>
  <c r="C48" i="9" l="1"/>
  <c r="D48" s="1"/>
  <c r="E48" s="1"/>
  <c r="B48"/>
  <c r="E46" i="6"/>
  <c r="B49" i="9" l="1"/>
  <c r="C49"/>
  <c r="D49" s="1"/>
  <c r="E49" s="1"/>
  <c r="C47" i="6"/>
  <c r="D47" s="1"/>
  <c r="B47"/>
  <c r="C50" i="9" l="1"/>
  <c r="D50" s="1"/>
  <c r="E50" s="1"/>
  <c r="B50"/>
  <c r="E47" i="6"/>
  <c r="C51" i="9" l="1"/>
  <c r="D51" s="1"/>
  <c r="E51" s="1"/>
  <c r="B51"/>
  <c r="C48" i="6"/>
  <c r="D48" s="1"/>
  <c r="E48" s="1"/>
  <c r="B48"/>
  <c r="C52" i="9" l="1"/>
  <c r="D52" s="1"/>
  <c r="E52" s="1"/>
  <c r="B52"/>
  <c r="B49" i="6"/>
  <c r="C49"/>
  <c r="D49" s="1"/>
  <c r="E49" s="1"/>
  <c r="C53" i="9" l="1"/>
  <c r="C54" s="1"/>
  <c r="B53"/>
  <c r="B50" i="6"/>
  <c r="C50"/>
  <c r="D50" s="1"/>
  <c r="E50" s="1"/>
  <c r="D53" i="9" l="1"/>
  <c r="C51" i="6"/>
  <c r="D51" s="1"/>
  <c r="E51" s="1"/>
  <c r="B51"/>
  <c r="E53" i="9" l="1"/>
  <c r="D54"/>
  <c r="E54" s="1"/>
  <c r="F37" i="5" s="1"/>
  <c r="B52" i="6"/>
  <c r="C52"/>
  <c r="D52" s="1"/>
  <c r="E52" s="1"/>
  <c r="C57" i="9" l="1"/>
  <c r="B57"/>
  <c r="B53" i="6"/>
  <c r="C53"/>
  <c r="C54" s="1"/>
  <c r="D57" i="9" l="1"/>
  <c r="D53" i="6"/>
  <c r="E57" i="9" l="1"/>
  <c r="E53" i="6"/>
  <c r="D54"/>
  <c r="E54" s="1"/>
  <c r="F36" i="5" s="1"/>
  <c r="F39" s="1"/>
  <c r="C58" i="9" l="1"/>
  <c r="B58"/>
  <c r="B57" i="6"/>
  <c r="C57"/>
  <c r="F58" i="5"/>
  <c r="F65" s="1"/>
  <c r="F43"/>
  <c r="D58" i="9" l="1"/>
  <c r="D57" i="6"/>
  <c r="E58" i="9" l="1"/>
  <c r="E57" i="6"/>
  <c r="C59" i="9" l="1"/>
  <c r="B59"/>
  <c r="B58" i="6"/>
  <c r="C58"/>
  <c r="D59" i="9" l="1"/>
  <c r="D58" i="6"/>
  <c r="E59" i="9" l="1"/>
  <c r="E58" i="6"/>
  <c r="D60" i="9" l="1"/>
  <c r="B60"/>
  <c r="C60"/>
  <c r="B59" i="6"/>
  <c r="C59"/>
  <c r="D59" s="1"/>
  <c r="E60" i="9" l="1"/>
  <c r="E59" i="6"/>
  <c r="C61" i="9" l="1"/>
  <c r="D61" s="1"/>
  <c r="B61"/>
  <c r="B60" i="6"/>
  <c r="C60"/>
  <c r="D60" s="1"/>
  <c r="E61" i="9" l="1"/>
  <c r="E60" i="6"/>
  <c r="C62" i="9" l="1"/>
  <c r="D62" s="1"/>
  <c r="B62"/>
  <c r="B61" i="6"/>
  <c r="C61"/>
  <c r="D61" s="1"/>
  <c r="E62" i="9" l="1"/>
  <c r="E61" i="6"/>
  <c r="C63" i="9" l="1"/>
  <c r="D63" s="1"/>
  <c r="E63" s="1"/>
  <c r="B63"/>
  <c r="C62" i="6"/>
  <c r="D62" s="1"/>
  <c r="B62"/>
  <c r="C64" i="9" l="1"/>
  <c r="D64" s="1"/>
  <c r="E64" s="1"/>
  <c r="B64"/>
  <c r="E62" i="6"/>
  <c r="C65" i="9" l="1"/>
  <c r="D65" s="1"/>
  <c r="E65" s="1"/>
  <c r="B65"/>
  <c r="C63" i="6"/>
  <c r="D63" s="1"/>
  <c r="E63" s="1"/>
  <c r="B63"/>
  <c r="D66" i="9" l="1"/>
  <c r="E66" s="1"/>
  <c r="C66"/>
  <c r="B66"/>
  <c r="B64" i="6"/>
  <c r="C64"/>
  <c r="D64" s="1"/>
  <c r="E64" s="1"/>
  <c r="B67" i="9" l="1"/>
  <c r="C67"/>
  <c r="D67" s="1"/>
  <c r="E67" s="1"/>
  <c r="B65" i="6"/>
  <c r="C65"/>
  <c r="D65" s="1"/>
  <c r="E65" s="1"/>
  <c r="D68" i="9" l="1"/>
  <c r="B68"/>
  <c r="C68"/>
  <c r="C69" s="1"/>
  <c r="C66" i="6"/>
  <c r="D66" s="1"/>
  <c r="E66" s="1"/>
  <c r="B66"/>
  <c r="E68" i="9" l="1"/>
  <c r="D69"/>
  <c r="E69" s="1"/>
  <c r="G37" i="5" s="1"/>
  <c r="B67" i="6"/>
  <c r="C67"/>
  <c r="D67" s="1"/>
  <c r="E67" s="1"/>
  <c r="C72" i="9" l="1"/>
  <c r="B72"/>
  <c r="B68" i="6"/>
  <c r="C68"/>
  <c r="C69" s="1"/>
  <c r="D72" i="9" l="1"/>
  <c r="D68" i="6"/>
  <c r="E72" i="9" l="1"/>
  <c r="E68" i="6"/>
  <c r="D69"/>
  <c r="E69" s="1"/>
  <c r="G36" i="5" s="1"/>
  <c r="G39" s="1"/>
  <c r="D73" i="9" l="1"/>
  <c r="B73"/>
  <c r="C73"/>
  <c r="B72" i="6"/>
  <c r="C72"/>
  <c r="G58" i="5"/>
  <c r="G65" s="1"/>
  <c r="G43"/>
  <c r="E73" i="9" l="1"/>
  <c r="D72" i="6"/>
  <c r="B74" i="9" l="1"/>
  <c r="D74"/>
  <c r="C74"/>
  <c r="E72" i="6"/>
  <c r="E74" i="9" l="1"/>
  <c r="C73" i="6"/>
  <c r="D73" s="1"/>
  <c r="B73"/>
  <c r="D75" i="9" l="1"/>
  <c r="B75"/>
  <c r="C75"/>
  <c r="E73" i="6"/>
  <c r="E75" i="9" l="1"/>
  <c r="C74" i="6"/>
  <c r="B74"/>
  <c r="B76" i="9" l="1"/>
  <c r="C76"/>
  <c r="D76" s="1"/>
  <c r="D74" i="6"/>
  <c r="E76" i="9" l="1"/>
  <c r="E74" i="6"/>
  <c r="B77" i="9" l="1"/>
  <c r="D77"/>
  <c r="E77" s="1"/>
  <c r="C77"/>
  <c r="B75" i="6"/>
  <c r="C75"/>
  <c r="D75" s="1"/>
  <c r="C78" i="9" l="1"/>
  <c r="D78" s="1"/>
  <c r="E78" s="1"/>
  <c r="B78"/>
  <c r="E75" i="6"/>
  <c r="C79" i="9" l="1"/>
  <c r="D79" s="1"/>
  <c r="E79" s="1"/>
  <c r="B79"/>
  <c r="B76" i="6"/>
  <c r="C76"/>
  <c r="D76" s="1"/>
  <c r="C80" i="9" l="1"/>
  <c r="D80" s="1"/>
  <c r="E80" s="1"/>
  <c r="B80"/>
  <c r="E76" i="6"/>
  <c r="D81" i="9" l="1"/>
  <c r="E81" s="1"/>
  <c r="B81"/>
  <c r="C81"/>
  <c r="B77" i="6"/>
  <c r="C77"/>
  <c r="D77" s="1"/>
  <c r="C82" i="9" l="1"/>
  <c r="D82" s="1"/>
  <c r="E82" s="1"/>
  <c r="B82"/>
  <c r="E77" i="6"/>
  <c r="B83" i="9" l="1"/>
  <c r="D83"/>
  <c r="C83"/>
  <c r="C84" s="1"/>
  <c r="B78" i="6"/>
  <c r="C78"/>
  <c r="D78" s="1"/>
  <c r="E78" s="1"/>
  <c r="E83" i="9" l="1"/>
  <c r="D84"/>
  <c r="E84" s="1"/>
  <c r="H37" i="5" s="1"/>
  <c r="B79" i="6"/>
  <c r="C79"/>
  <c r="D79" s="1"/>
  <c r="E79" s="1"/>
  <c r="B87" i="9" l="1"/>
  <c r="C87"/>
  <c r="D87" s="1"/>
  <c r="B80" i="6"/>
  <c r="C80"/>
  <c r="D80" s="1"/>
  <c r="E80" s="1"/>
  <c r="E87" i="9" l="1"/>
  <c r="B81" i="6"/>
  <c r="C81"/>
  <c r="D81" s="1"/>
  <c r="E81" s="1"/>
  <c r="B88" i="9" l="1"/>
  <c r="C88"/>
  <c r="D88" s="1"/>
  <c r="D82" i="6"/>
  <c r="E82" s="1"/>
  <c r="B82"/>
  <c r="C82"/>
  <c r="E88" i="9" l="1"/>
  <c r="C83" i="6"/>
  <c r="C84" s="1"/>
  <c r="B83"/>
  <c r="C89" i="9" l="1"/>
  <c r="B89"/>
  <c r="D83" i="6"/>
  <c r="D89" i="9" l="1"/>
  <c r="E83" i="6"/>
  <c r="D84"/>
  <c r="E84" s="1"/>
  <c r="H36" i="5" s="1"/>
  <c r="H39" s="1"/>
  <c r="E89" i="9" l="1"/>
  <c r="B87" i="6"/>
  <c r="C87"/>
  <c r="H43" i="5"/>
  <c r="H58"/>
  <c r="H65" s="1"/>
  <c r="C90" i="9" l="1"/>
  <c r="D90" s="1"/>
  <c r="B90"/>
  <c r="D87" i="6"/>
  <c r="E90" i="9" l="1"/>
  <c r="E87" i="6"/>
  <c r="C91" i="9" l="1"/>
  <c r="D91" s="1"/>
  <c r="B91"/>
  <c r="C88" i="6"/>
  <c r="B88"/>
  <c r="E91" i="9" l="1"/>
  <c r="D88" i="6"/>
  <c r="C92" i="9" l="1"/>
  <c r="D92" s="1"/>
  <c r="E92" s="1"/>
  <c r="B92"/>
  <c r="E88" i="6"/>
  <c r="D93" i="9" l="1"/>
  <c r="E93" s="1"/>
  <c r="C93"/>
  <c r="B93"/>
  <c r="C89" i="6"/>
  <c r="D89" s="1"/>
  <c r="B89"/>
  <c r="D94" i="9" l="1"/>
  <c r="E94" s="1"/>
  <c r="B94"/>
  <c r="C94"/>
  <c r="E89" i="6"/>
  <c r="B95" i="9" l="1"/>
  <c r="C95"/>
  <c r="D95" s="1"/>
  <c r="E95" s="1"/>
  <c r="B90" i="6"/>
  <c r="C90"/>
  <c r="D90" s="1"/>
  <c r="B96" i="9" l="1"/>
  <c r="C96"/>
  <c r="D96" s="1"/>
  <c r="E96" s="1"/>
  <c r="E90" i="6"/>
  <c r="B97" i="9" l="1"/>
  <c r="C97"/>
  <c r="D97" s="1"/>
  <c r="E97" s="1"/>
  <c r="B91" i="6"/>
  <c r="C91"/>
  <c r="D91" s="1"/>
  <c r="B98" i="9" l="1"/>
  <c r="D98"/>
  <c r="C98"/>
  <c r="C99" s="1"/>
  <c r="E91" i="6"/>
  <c r="E98" i="9" l="1"/>
  <c r="D99"/>
  <c r="E99" s="1"/>
  <c r="I37" i="5" s="1"/>
  <c r="C92" i="6"/>
  <c r="D92" s="1"/>
  <c r="B92"/>
  <c r="C102" i="9" l="1"/>
  <c r="B102"/>
  <c r="E92" i="6"/>
  <c r="D102" i="9" l="1"/>
  <c r="B93" i="6"/>
  <c r="C93"/>
  <c r="D93" s="1"/>
  <c r="E93" s="1"/>
  <c r="E102" i="9" l="1"/>
  <c r="B94" i="6"/>
  <c r="C94"/>
  <c r="D94" s="1"/>
  <c r="E94" s="1"/>
  <c r="C103" i="9" l="1"/>
  <c r="B103"/>
  <c r="B95" i="6"/>
  <c r="C95"/>
  <c r="D95" s="1"/>
  <c r="E95" s="1"/>
  <c r="D103" i="9" l="1"/>
  <c r="B96" i="6"/>
  <c r="C96"/>
  <c r="D96" s="1"/>
  <c r="E96" s="1"/>
  <c r="E103" i="9" l="1"/>
  <c r="B97" i="6"/>
  <c r="C97"/>
  <c r="D97" s="1"/>
  <c r="E97" s="1"/>
  <c r="B104" i="9" l="1"/>
  <c r="D104"/>
  <c r="C104"/>
  <c r="B98" i="6"/>
  <c r="C98"/>
  <c r="C99" s="1"/>
  <c r="E104" i="9" l="1"/>
  <c r="D98" i="6"/>
  <c r="C105" i="9" l="1"/>
  <c r="D105" s="1"/>
  <c r="B105"/>
  <c r="E98" i="6"/>
  <c r="D99"/>
  <c r="E99" s="1"/>
  <c r="I36" i="5" s="1"/>
  <c r="I39" s="1"/>
  <c r="E105" i="9" l="1"/>
  <c r="B102" i="6"/>
  <c r="C102"/>
  <c r="I43" i="5"/>
  <c r="I58"/>
  <c r="I65" s="1"/>
  <c r="C106" i="9" l="1"/>
  <c r="D106" s="1"/>
  <c r="B106"/>
  <c r="D102" i="6"/>
  <c r="E106" i="9" l="1"/>
  <c r="E102" i="6"/>
  <c r="C107" i="9" l="1"/>
  <c r="D107" s="1"/>
  <c r="B107"/>
  <c r="C103" i="6"/>
  <c r="D103" s="1"/>
  <c r="B103"/>
  <c r="E107" i="9" l="1"/>
  <c r="E103" i="6"/>
  <c r="D108" i="9" l="1"/>
  <c r="E108" s="1"/>
  <c r="B108"/>
  <c r="C108"/>
  <c r="B104" i="6"/>
  <c r="C104"/>
  <c r="C109" i="9" l="1"/>
  <c r="D109" s="1"/>
  <c r="E109" s="1"/>
  <c r="B109"/>
  <c r="D104" i="6"/>
  <c r="C110" i="9" l="1"/>
  <c r="D110" s="1"/>
  <c r="E110" s="1"/>
  <c r="B110"/>
  <c r="E104" i="6"/>
  <c r="D111" i="9" l="1"/>
  <c r="E111" s="1"/>
  <c r="B111"/>
  <c r="C111"/>
  <c r="B105" i="6"/>
  <c r="C105"/>
  <c r="D105" s="1"/>
  <c r="C112" i="9" l="1"/>
  <c r="D112" s="1"/>
  <c r="E112" s="1"/>
  <c r="B112"/>
  <c r="E105" i="6"/>
  <c r="D113" i="9" l="1"/>
  <c r="B113"/>
  <c r="C113"/>
  <c r="C114" s="1"/>
  <c r="B106" i="6"/>
  <c r="C106"/>
  <c r="D106" s="1"/>
  <c r="E113" i="9" l="1"/>
  <c r="D114"/>
  <c r="E114" s="1"/>
  <c r="J37" i="5" s="1"/>
  <c r="E106" i="6"/>
  <c r="C117" i="9" l="1"/>
  <c r="B117"/>
  <c r="C107" i="6"/>
  <c r="D107" s="1"/>
  <c r="B107"/>
  <c r="D117" i="9" l="1"/>
  <c r="E107" i="6"/>
  <c r="E117" i="9" l="1"/>
  <c r="C108" i="6"/>
  <c r="D108" s="1"/>
  <c r="E108" s="1"/>
  <c r="B108"/>
  <c r="D118" i="9" l="1"/>
  <c r="B118"/>
  <c r="C118"/>
  <c r="B109" i="6"/>
  <c r="C109"/>
  <c r="D109" s="1"/>
  <c r="E109" s="1"/>
  <c r="E118" i="9" l="1"/>
  <c r="B110" i="6"/>
  <c r="C110"/>
  <c r="D110" s="1"/>
  <c r="E110" s="1"/>
  <c r="C119" i="9" l="1"/>
  <c r="B119"/>
  <c r="C111" i="6"/>
  <c r="D111" s="1"/>
  <c r="E111" s="1"/>
  <c r="B111"/>
  <c r="D119" i="9" l="1"/>
  <c r="C112" i="6"/>
  <c r="D112" s="1"/>
  <c r="E112" s="1"/>
  <c r="B112"/>
  <c r="E119" i="9" l="1"/>
  <c r="B113" i="6"/>
  <c r="C113"/>
  <c r="C114" s="1"/>
  <c r="C120" i="9" l="1"/>
  <c r="D120" s="1"/>
  <c r="B120"/>
  <c r="D113" i="6"/>
  <c r="E120" i="9" l="1"/>
  <c r="E113" i="6"/>
  <c r="D114"/>
  <c r="E114" s="1"/>
  <c r="J36" i="5" s="1"/>
  <c r="J39" s="1"/>
  <c r="D121" i="9" l="1"/>
  <c r="B121"/>
  <c r="C121"/>
  <c r="B117" i="6"/>
  <c r="C117"/>
  <c r="J43" i="5"/>
  <c r="J58"/>
  <c r="J65" s="1"/>
  <c r="E121" i="9" l="1"/>
  <c r="D117" i="6"/>
  <c r="C122" i="9" l="1"/>
  <c r="D122" s="1"/>
  <c r="B122"/>
  <c r="E117" i="6"/>
  <c r="E122" i="9" l="1"/>
  <c r="B118" i="6"/>
  <c r="C118"/>
  <c r="B123" i="9" l="1"/>
  <c r="D123"/>
  <c r="E123" s="1"/>
  <c r="C123"/>
  <c r="D118" i="6"/>
  <c r="D124" i="9" l="1"/>
  <c r="E124" s="1"/>
  <c r="B124"/>
  <c r="C124"/>
  <c r="E118" i="6"/>
  <c r="C125" i="9" l="1"/>
  <c r="D125" s="1"/>
  <c r="E125" s="1"/>
  <c r="B125"/>
  <c r="B119" i="6"/>
  <c r="C119"/>
  <c r="B126" i="9" l="1"/>
  <c r="D126"/>
  <c r="E126" s="1"/>
  <c r="C126"/>
  <c r="D119" i="6"/>
  <c r="C127" i="9" l="1"/>
  <c r="D127" s="1"/>
  <c r="E127" s="1"/>
  <c r="B127"/>
  <c r="E119" i="6"/>
  <c r="B128" i="9" l="1"/>
  <c r="D128"/>
  <c r="C128"/>
  <c r="C129" s="1"/>
  <c r="B120" i="6"/>
  <c r="C120"/>
  <c r="D120" s="1"/>
  <c r="E128" i="9" l="1"/>
  <c r="D129"/>
  <c r="E129" s="1"/>
  <c r="K37" i="5" s="1"/>
  <c r="E120" i="6"/>
  <c r="C132" i="9" l="1"/>
  <c r="B132"/>
  <c r="B121" i="6"/>
  <c r="C121"/>
  <c r="D121" s="1"/>
  <c r="D132" i="9" l="1"/>
  <c r="E121" i="6"/>
  <c r="E132" i="9" l="1"/>
  <c r="C122" i="6"/>
  <c r="D122" s="1"/>
  <c r="B122"/>
  <c r="B133" i="9" l="1"/>
  <c r="C133"/>
  <c r="E122" i="6"/>
  <c r="D133" i="9" l="1"/>
  <c r="B123" i="6"/>
  <c r="C123"/>
  <c r="D123" s="1"/>
  <c r="E123" s="1"/>
  <c r="E133" i="9" l="1"/>
  <c r="B124" i="6"/>
  <c r="C124"/>
  <c r="D124" s="1"/>
  <c r="E124" s="1"/>
  <c r="C134" i="9" l="1"/>
  <c r="B134"/>
  <c r="B125" i="6"/>
  <c r="C125"/>
  <c r="D125" s="1"/>
  <c r="E125" s="1"/>
  <c r="D134" i="9" l="1"/>
  <c r="C126" i="6"/>
  <c r="D126" s="1"/>
  <c r="E126" s="1"/>
  <c r="B126"/>
  <c r="E134" i="9" l="1"/>
  <c r="C127" i="6"/>
  <c r="D127" s="1"/>
  <c r="E127" s="1"/>
  <c r="B127"/>
  <c r="C135" i="9" l="1"/>
  <c r="D135" s="1"/>
  <c r="B135"/>
  <c r="B128" i="6"/>
  <c r="C128"/>
  <c r="C129" s="1"/>
  <c r="E135" i="9" l="1"/>
  <c r="D128" i="6"/>
  <c r="D136" i="9" l="1"/>
  <c r="B136"/>
  <c r="C136"/>
  <c r="E128" i="6"/>
  <c r="D129"/>
  <c r="E129" s="1"/>
  <c r="K36" i="5" s="1"/>
  <c r="K39" s="1"/>
  <c r="E136" i="9" l="1"/>
  <c r="B132" i="6"/>
  <c r="C132"/>
  <c r="K43" i="5"/>
  <c r="K58"/>
  <c r="K65" s="1"/>
  <c r="B137" i="9" l="1"/>
  <c r="C137"/>
  <c r="D137" s="1"/>
  <c r="E137" s="1"/>
  <c r="D132" i="6"/>
  <c r="D138" i="9" l="1"/>
  <c r="E138" s="1"/>
  <c r="B138"/>
  <c r="C138"/>
  <c r="E132" i="6"/>
  <c r="D139" i="9" l="1"/>
  <c r="E139" s="1"/>
  <c r="B139"/>
  <c r="C139"/>
  <c r="C133" i="6"/>
  <c r="B133"/>
  <c r="D140" i="9" l="1"/>
  <c r="E140" s="1"/>
  <c r="B140"/>
  <c r="C140"/>
  <c r="D133" i="6"/>
  <c r="C141" i="9" l="1"/>
  <c r="D141" s="1"/>
  <c r="E141" s="1"/>
  <c r="B141"/>
  <c r="E133" i="6"/>
  <c r="C142" i="9" l="1"/>
  <c r="D142" s="1"/>
  <c r="E142" s="1"/>
  <c r="B142"/>
  <c r="C134" i="6"/>
  <c r="D134" s="1"/>
  <c r="B134"/>
  <c r="C143" i="9" l="1"/>
  <c r="C144" s="1"/>
  <c r="B143"/>
  <c r="E134" i="6"/>
  <c r="D143" i="9" l="1"/>
  <c r="E143" s="1"/>
  <c r="B135" i="6"/>
  <c r="C135"/>
  <c r="D135" s="1"/>
  <c r="D144" i="9" l="1"/>
  <c r="E144" s="1"/>
  <c r="L37" i="5" s="1"/>
  <c r="D147" i="9"/>
  <c r="B147"/>
  <c r="C147"/>
  <c r="E135" i="6"/>
  <c r="E147" i="9" l="1"/>
  <c r="B136" i="6"/>
  <c r="C136"/>
  <c r="D136" s="1"/>
  <c r="C148" i="9" l="1"/>
  <c r="D148" s="1"/>
  <c r="B148"/>
  <c r="E136" i="6"/>
  <c r="E148" i="9" l="1"/>
  <c r="C137" i="6"/>
  <c r="D137" s="1"/>
  <c r="B137"/>
  <c r="C149" i="9" l="1"/>
  <c r="B149"/>
  <c r="E137" i="6"/>
  <c r="D149" i="9" l="1"/>
  <c r="C138" i="6"/>
  <c r="D138" s="1"/>
  <c r="E138" s="1"/>
  <c r="B138"/>
  <c r="E149" i="9" l="1"/>
  <c r="B139" i="6"/>
  <c r="C139"/>
  <c r="D139" s="1"/>
  <c r="E139" s="1"/>
  <c r="C150" i="9" l="1"/>
  <c r="D150" s="1"/>
  <c r="B150"/>
  <c r="B140" i="6"/>
  <c r="C140"/>
  <c r="D140" s="1"/>
  <c r="E140" s="1"/>
  <c r="E150" i="9" l="1"/>
  <c r="B141" i="6"/>
  <c r="C141"/>
  <c r="D141" s="1"/>
  <c r="E141" s="1"/>
  <c r="C151" i="9" l="1"/>
  <c r="D151" s="1"/>
  <c r="B151"/>
  <c r="B142" i="6"/>
  <c r="C142"/>
  <c r="D142" s="1"/>
  <c r="E142" s="1"/>
  <c r="E151" i="9" l="1"/>
  <c r="B143" i="6"/>
  <c r="C143"/>
  <c r="C144" s="1"/>
  <c r="B152" i="9" l="1"/>
  <c r="D152"/>
  <c r="E152" s="1"/>
  <c r="C152"/>
  <c r="D143" i="6"/>
  <c r="B153" i="9" l="1"/>
  <c r="C153"/>
  <c r="D153" s="1"/>
  <c r="E153" s="1"/>
  <c r="E143" i="6"/>
  <c r="D144"/>
  <c r="E144" s="1"/>
  <c r="L36" i="5" s="1"/>
  <c r="L39" s="1"/>
  <c r="B154" i="9" l="1"/>
  <c r="D154"/>
  <c r="E154" s="1"/>
  <c r="C154"/>
  <c r="B147" i="6"/>
  <c r="C147"/>
  <c r="L43" i="5"/>
  <c r="L58"/>
  <c r="L65" s="1"/>
  <c r="C155" i="9" l="1"/>
  <c r="D155" s="1"/>
  <c r="E155" s="1"/>
  <c r="B155"/>
  <c r="D147" i="6"/>
  <c r="C156" i="9" l="1"/>
  <c r="D156" s="1"/>
  <c r="E156" s="1"/>
  <c r="B156"/>
  <c r="E147" i="6"/>
  <c r="D157" i="9" l="1"/>
  <c r="E157" s="1"/>
  <c r="B157"/>
  <c r="C157"/>
  <c r="B148" i="6"/>
  <c r="C148"/>
  <c r="D148" s="1"/>
  <c r="D158" i="9" l="1"/>
  <c r="B158"/>
  <c r="C158"/>
  <c r="C159" s="1"/>
  <c r="E148" i="6"/>
  <c r="E158" i="9" l="1"/>
  <c r="D159"/>
  <c r="E159" s="1"/>
  <c r="M37" i="5" s="1"/>
  <c r="B149" i="6"/>
  <c r="C149"/>
  <c r="M64" i="5" l="1"/>
  <c r="C162" i="9"/>
  <c r="B162"/>
  <c r="D149" i="6"/>
  <c r="D162" i="9" l="1"/>
  <c r="E149" i="6"/>
  <c r="E162" i="9" l="1"/>
  <c r="B150" i="6"/>
  <c r="C150"/>
  <c r="D150" s="1"/>
  <c r="B163" i="9" l="1"/>
  <c r="C163"/>
  <c r="E150" i="6"/>
  <c r="D163" i="9" l="1"/>
  <c r="B151" i="6"/>
  <c r="C151"/>
  <c r="D151" s="1"/>
  <c r="E163" i="9" l="1"/>
  <c r="E151" i="6"/>
  <c r="C164" i="9" l="1"/>
  <c r="B164"/>
  <c r="C152" i="6"/>
  <c r="D152" s="1"/>
  <c r="B152"/>
  <c r="D164" i="9" l="1"/>
  <c r="E152" i="6"/>
  <c r="E164" i="9" l="1"/>
  <c r="C153" i="6"/>
  <c r="D153" s="1"/>
  <c r="E153" s="1"/>
  <c r="B153"/>
  <c r="C165" i="9" l="1"/>
  <c r="D165" s="1"/>
  <c r="B165"/>
  <c r="B154" i="6"/>
  <c r="C154"/>
  <c r="D154" s="1"/>
  <c r="E154" s="1"/>
  <c r="E165" i="9" l="1"/>
  <c r="B155" i="6"/>
  <c r="C155"/>
  <c r="D155" s="1"/>
  <c r="E155" s="1"/>
  <c r="B166" i="9" l="1"/>
  <c r="D166"/>
  <c r="C166"/>
  <c r="B156" i="6"/>
  <c r="C156"/>
  <c r="D156" s="1"/>
  <c r="E156" s="1"/>
  <c r="E166" i="9" l="1"/>
  <c r="B157" i="6"/>
  <c r="C157"/>
  <c r="D157" s="1"/>
  <c r="E157" s="1"/>
  <c r="C167" i="9" l="1"/>
  <c r="D167" s="1"/>
  <c r="B167"/>
  <c r="B158" i="6"/>
  <c r="C158"/>
  <c r="C159" s="1"/>
  <c r="E167" i="9" l="1"/>
  <c r="D158" i="6"/>
  <c r="B168" i="9" l="1"/>
  <c r="D168"/>
  <c r="E168" s="1"/>
  <c r="C168"/>
  <c r="E158" i="6"/>
  <c r="M63" i="5" s="1"/>
  <c r="D159" i="6"/>
  <c r="E159" s="1"/>
  <c r="M36" i="5" s="1"/>
  <c r="M39" s="1"/>
  <c r="C169" i="9" l="1"/>
  <c r="D169" s="1"/>
  <c r="E169" s="1"/>
  <c r="B169"/>
  <c r="C162" i="6"/>
  <c r="D162" s="1"/>
  <c r="B162"/>
  <c r="M43" i="5"/>
  <c r="M58"/>
  <c r="M65" s="1"/>
  <c r="B66" s="1"/>
  <c r="C170" i="9" l="1"/>
  <c r="D170" s="1"/>
  <c r="E170" s="1"/>
  <c r="B170"/>
  <c r="E162" i="6"/>
  <c r="C171" i="9" l="1"/>
  <c r="D171" s="1"/>
  <c r="E171" s="1"/>
  <c r="B171"/>
  <c r="C163" i="6"/>
  <c r="D163" s="1"/>
  <c r="B163"/>
  <c r="B172" i="9" l="1"/>
  <c r="D172"/>
  <c r="E172" s="1"/>
  <c r="C172"/>
  <c r="E163" i="6"/>
  <c r="D173" i="9" l="1"/>
  <c r="B173"/>
  <c r="C173"/>
  <c r="C174" s="1"/>
  <c r="C164" i="6"/>
  <c r="D164" s="1"/>
  <c r="B164"/>
  <c r="E173" i="9" l="1"/>
  <c r="D174"/>
  <c r="E164" i="6"/>
  <c r="B177" i="9" l="1"/>
  <c r="C177"/>
  <c r="C165" i="6"/>
  <c r="D165" s="1"/>
  <c r="B165"/>
  <c r="D177" i="9" l="1"/>
  <c r="E165" i="6"/>
  <c r="E177" i="9" l="1"/>
  <c r="B166" i="6"/>
  <c r="C166"/>
  <c r="D166" s="1"/>
  <c r="D178" i="9" l="1"/>
  <c r="B178"/>
  <c r="C178"/>
  <c r="E166" i="6"/>
  <c r="E178" i="9" l="1"/>
  <c r="D167" i="6"/>
  <c r="B167"/>
  <c r="C167"/>
  <c r="C179" i="9" l="1"/>
  <c r="B179"/>
  <c r="E167" i="6"/>
  <c r="D179" i="9" l="1"/>
  <c r="B168" i="6"/>
  <c r="C168"/>
  <c r="D168" s="1"/>
  <c r="E168" s="1"/>
  <c r="E179" i="9" l="1"/>
  <c r="C169" i="6"/>
  <c r="D169" s="1"/>
  <c r="E169" s="1"/>
  <c r="B169"/>
  <c r="C180" i="9" l="1"/>
  <c r="D180" s="1"/>
  <c r="B180"/>
  <c r="C170" i="6"/>
  <c r="D170" s="1"/>
  <c r="E170" s="1"/>
  <c r="B170"/>
  <c r="E180" i="9" l="1"/>
  <c r="C171" i="6"/>
  <c r="D171" s="1"/>
  <c r="E171" s="1"/>
  <c r="B171"/>
  <c r="B181" i="9" l="1"/>
  <c r="C181"/>
  <c r="D181" s="1"/>
  <c r="B172" i="6"/>
  <c r="C172"/>
  <c r="D172" s="1"/>
  <c r="E172" s="1"/>
  <c r="E181" i="9" l="1"/>
  <c r="D173" i="6"/>
  <c r="B173"/>
  <c r="C173"/>
  <c r="C174" s="1"/>
  <c r="D182" i="9" l="1"/>
  <c r="B182"/>
  <c r="C182"/>
  <c r="E173" i="6"/>
  <c r="D174"/>
  <c r="E182" i="9" l="1"/>
  <c r="B177" i="6"/>
  <c r="C177"/>
  <c r="B183" i="9" l="1"/>
  <c r="D183"/>
  <c r="E183" s="1"/>
  <c r="C183"/>
  <c r="D177" i="6"/>
  <c r="C184" i="9" l="1"/>
  <c r="D184" s="1"/>
  <c r="E184" s="1"/>
  <c r="B184"/>
  <c r="E177" i="6"/>
  <c r="C185" i="9" l="1"/>
  <c r="D185" s="1"/>
  <c r="E185" s="1"/>
  <c r="B185"/>
  <c r="C178" i="6"/>
  <c r="B178"/>
  <c r="B186" i="9" l="1"/>
  <c r="D186"/>
  <c r="E186" s="1"/>
  <c r="C186"/>
  <c r="D178" i="6"/>
  <c r="C187" i="9" l="1"/>
  <c r="D187" s="1"/>
  <c r="E187" s="1"/>
  <c r="B187"/>
  <c r="E178" i="6"/>
  <c r="B188" i="9" l="1"/>
  <c r="C188"/>
  <c r="C189" s="1"/>
  <c r="C179" i="6"/>
  <c r="D179" s="1"/>
  <c r="B179"/>
  <c r="D188" i="9" l="1"/>
  <c r="E179" i="6"/>
  <c r="E188" i="9" l="1"/>
  <c r="D189"/>
  <c r="B180" i="6"/>
  <c r="C180"/>
  <c r="D180" s="1"/>
  <c r="C192" i="9" l="1"/>
  <c r="B192"/>
  <c r="E180" i="6"/>
  <c r="D192" i="9" l="1"/>
  <c r="B181" i="6"/>
  <c r="C181"/>
  <c r="D181" s="1"/>
  <c r="E192" i="9" l="1"/>
  <c r="E181" i="6"/>
  <c r="B193" i="9" l="1"/>
  <c r="D193"/>
  <c r="C193"/>
  <c r="B182" i="6"/>
  <c r="C182"/>
  <c r="D182" s="1"/>
  <c r="E193" i="9" l="1"/>
  <c r="E182" i="6"/>
  <c r="D194" i="9" l="1"/>
  <c r="B194"/>
  <c r="C194"/>
  <c r="C183" i="6"/>
  <c r="D183" s="1"/>
  <c r="E183" s="1"/>
  <c r="B183"/>
  <c r="E194" i="9" l="1"/>
  <c r="B184" i="6"/>
  <c r="C184"/>
  <c r="D184" s="1"/>
  <c r="E184" s="1"/>
  <c r="C195" i="9" l="1"/>
  <c r="D195" s="1"/>
  <c r="B195"/>
  <c r="C185" i="6"/>
  <c r="D185" s="1"/>
  <c r="E185" s="1"/>
  <c r="B185"/>
  <c r="E195" i="9" l="1"/>
  <c r="B186" i="6"/>
  <c r="C186"/>
  <c r="D186" s="1"/>
  <c r="E186" s="1"/>
  <c r="B196" i="9" l="1"/>
  <c r="D196"/>
  <c r="C196"/>
  <c r="C187" i="6"/>
  <c r="D187" s="1"/>
  <c r="E187" s="1"/>
  <c r="B187"/>
  <c r="E196" i="9" l="1"/>
  <c r="B188" i="6"/>
  <c r="C188"/>
  <c r="C189" s="1"/>
  <c r="C197" i="9" l="1"/>
  <c r="D197" s="1"/>
  <c r="B197"/>
  <c r="D188" i="6"/>
  <c r="E197" i="9" l="1"/>
  <c r="E188" i="6"/>
  <c r="D189"/>
  <c r="C198" i="9" l="1"/>
  <c r="D198" s="1"/>
  <c r="E198" s="1"/>
  <c r="B198"/>
  <c r="C192" i="6"/>
  <c r="B192"/>
  <c r="B199" i="9" l="1"/>
  <c r="C199"/>
  <c r="D199" s="1"/>
  <c r="E199" s="1"/>
  <c r="D192" i="6"/>
  <c r="C200" i="9" l="1"/>
  <c r="D200" s="1"/>
  <c r="E200" s="1"/>
  <c r="B200"/>
  <c r="E192" i="6"/>
  <c r="C201" i="9" l="1"/>
  <c r="D201" s="1"/>
  <c r="E201" s="1"/>
  <c r="B201"/>
  <c r="C193" i="6"/>
  <c r="B193"/>
  <c r="B202" i="9" l="1"/>
  <c r="C202"/>
  <c r="D202" s="1"/>
  <c r="E202" s="1"/>
  <c r="D193" i="6"/>
  <c r="B203" i="9" l="1"/>
  <c r="D203"/>
  <c r="C203"/>
  <c r="C204" s="1"/>
  <c r="E193" i="6"/>
  <c r="E203" i="9" l="1"/>
  <c r="D204"/>
  <c r="D194" i="6"/>
  <c r="B194"/>
  <c r="C194"/>
  <c r="C207" i="9" l="1"/>
  <c r="B207"/>
  <c r="E194" i="6"/>
  <c r="D207" i="9" l="1"/>
  <c r="C195" i="6"/>
  <c r="D195" s="1"/>
  <c r="B195"/>
  <c r="E207" i="9" l="1"/>
  <c r="E195" i="6"/>
  <c r="B208" i="9" l="1"/>
  <c r="C208"/>
  <c r="C196" i="6"/>
  <c r="D196" s="1"/>
  <c r="B196"/>
  <c r="D208" i="9" l="1"/>
  <c r="E196" i="6"/>
  <c r="E208" i="9" l="1"/>
  <c r="C197" i="6"/>
  <c r="D197" s="1"/>
  <c r="E197" s="1"/>
  <c r="B197"/>
  <c r="C209" i="9" l="1"/>
  <c r="B209"/>
  <c r="C198" i="6"/>
  <c r="D198" s="1"/>
  <c r="E198" s="1"/>
  <c r="B198"/>
  <c r="D209" i="9" l="1"/>
  <c r="B199" i="6"/>
  <c r="C199"/>
  <c r="D199" s="1"/>
  <c r="E199" s="1"/>
  <c r="E209" i="9" l="1"/>
  <c r="C200" i="6"/>
  <c r="D200" s="1"/>
  <c r="E200" s="1"/>
  <c r="B200"/>
  <c r="D210" i="9" l="1"/>
  <c r="B210"/>
  <c r="C210"/>
  <c r="B201" i="6"/>
  <c r="C201"/>
  <c r="D201" s="1"/>
  <c r="E201" s="1"/>
  <c r="E210" i="9" l="1"/>
  <c r="B202" i="6"/>
  <c r="C202"/>
  <c r="D202" s="1"/>
  <c r="E202" s="1"/>
  <c r="C211" i="9" l="1"/>
  <c r="D211" s="1"/>
  <c r="B211"/>
  <c r="B203" i="6"/>
  <c r="D203"/>
  <c r="D204" s="1"/>
  <c r="C203"/>
  <c r="C204" s="1"/>
  <c r="E211" i="9" l="1"/>
  <c r="E203" i="6"/>
  <c r="C212" i="9" l="1"/>
  <c r="D212" s="1"/>
  <c r="B212"/>
  <c r="C207" i="6"/>
  <c r="B207"/>
  <c r="E212" i="9" l="1"/>
  <c r="D207" i="6"/>
  <c r="C213" i="9" l="1"/>
  <c r="D213" s="1"/>
  <c r="E213" s="1"/>
  <c r="B213"/>
  <c r="E207" i="6"/>
  <c r="B214" i="9" l="1"/>
  <c r="D214"/>
  <c r="E214" s="1"/>
  <c r="C214"/>
  <c r="B208" i="6"/>
  <c r="C208"/>
  <c r="D215" i="9" l="1"/>
  <c r="E215" s="1"/>
  <c r="B215"/>
  <c r="C215"/>
  <c r="D208" i="6"/>
  <c r="C216" i="9" l="1"/>
  <c r="D216" s="1"/>
  <c r="E216" s="1"/>
  <c r="B216"/>
  <c r="E208" i="6"/>
  <c r="B217" i="9" l="1"/>
  <c r="C217"/>
  <c r="D217" s="1"/>
  <c r="E217" s="1"/>
  <c r="C209" i="6"/>
  <c r="D209" s="1"/>
  <c r="B209"/>
  <c r="C218" i="9" l="1"/>
  <c r="C219" s="1"/>
  <c r="B218"/>
  <c r="E209" i="6"/>
  <c r="D218" i="9" l="1"/>
  <c r="C210" i="6"/>
  <c r="D210" s="1"/>
  <c r="B210"/>
  <c r="E218" i="9" l="1"/>
  <c r="D219"/>
  <c r="E210" i="6"/>
  <c r="D222" i="9" l="1"/>
  <c r="B222"/>
  <c r="C222"/>
  <c r="B211" i="6"/>
  <c r="C211"/>
  <c r="D211" s="1"/>
  <c r="E222" i="9" l="1"/>
  <c r="E211" i="6"/>
  <c r="C223" i="9" l="1"/>
  <c r="B223"/>
  <c r="C212" i="6"/>
  <c r="D212" s="1"/>
  <c r="B212"/>
  <c r="D223" i="9" l="1"/>
  <c r="E212" i="6"/>
  <c r="E223" i="9" l="1"/>
  <c r="C213" i="6"/>
  <c r="D213" s="1"/>
  <c r="E213" s="1"/>
  <c r="B213"/>
  <c r="C224" i="9" l="1"/>
  <c r="B224"/>
  <c r="B214" i="6"/>
  <c r="C214"/>
  <c r="D214" s="1"/>
  <c r="E214" s="1"/>
  <c r="D224" i="9" l="1"/>
  <c r="C215" i="6"/>
  <c r="D215" s="1"/>
  <c r="E215" s="1"/>
  <c r="B215"/>
  <c r="E224" i="9" l="1"/>
  <c r="C216" i="6"/>
  <c r="D216" s="1"/>
  <c r="E216" s="1"/>
  <c r="B216"/>
  <c r="C225" i="9" l="1"/>
  <c r="D225" s="1"/>
  <c r="B225"/>
  <c r="B217" i="6"/>
  <c r="C217"/>
  <c r="D217" s="1"/>
  <c r="E217" s="1"/>
  <c r="E225" i="9" l="1"/>
  <c r="C218" i="6"/>
  <c r="C219" s="1"/>
  <c r="B218"/>
  <c r="C226" i="9" l="1"/>
  <c r="D226" s="1"/>
  <c r="B226"/>
  <c r="D218" i="6"/>
  <c r="E226" i="9" l="1"/>
  <c r="E218" i="6"/>
  <c r="D219"/>
  <c r="B227" i="9" l="1"/>
  <c r="C227"/>
  <c r="D227" s="1"/>
  <c r="E227" s="1"/>
  <c r="C222" i="6"/>
  <c r="B222"/>
  <c r="C228" i="9" l="1"/>
  <c r="D228" s="1"/>
  <c r="E228" s="1"/>
  <c r="B228"/>
  <c r="D222" i="6"/>
  <c r="B229" i="9" l="1"/>
  <c r="C229"/>
  <c r="D229" s="1"/>
  <c r="E229" s="1"/>
  <c r="E222" i="6"/>
  <c r="C230" i="9" l="1"/>
  <c r="D230" s="1"/>
  <c r="E230" s="1"/>
  <c r="B230"/>
  <c r="C223" i="6"/>
  <c r="D223" s="1"/>
  <c r="B223"/>
  <c r="C231" i="9" l="1"/>
  <c r="D231" s="1"/>
  <c r="E231" s="1"/>
  <c r="B231"/>
  <c r="E223" i="6"/>
  <c r="B232" i="9" l="1"/>
  <c r="D232"/>
  <c r="E232" s="1"/>
  <c r="C232"/>
  <c r="C224" i="6"/>
  <c r="D224" s="1"/>
  <c r="B224"/>
  <c r="D233" i="9" l="1"/>
  <c r="B233"/>
  <c r="C233"/>
  <c r="C234" s="1"/>
  <c r="E224" i="6"/>
  <c r="E233" i="9" l="1"/>
  <c r="D234"/>
  <c r="C225" i="6"/>
  <c r="D225" s="1"/>
  <c r="B225"/>
  <c r="B237" i="9" l="1"/>
  <c r="C237"/>
  <c r="E225" i="6"/>
  <c r="D237" i="9" l="1"/>
  <c r="C226" i="6"/>
  <c r="D226" s="1"/>
  <c r="B226"/>
  <c r="E237" i="9" l="1"/>
  <c r="E226" i="6"/>
  <c r="C238" i="9" l="1"/>
  <c r="B238"/>
  <c r="C227" i="6"/>
  <c r="D227" s="1"/>
  <c r="B227"/>
  <c r="D238" i="9" l="1"/>
  <c r="E227" i="6"/>
  <c r="E238" i="9" l="1"/>
  <c r="B228" i="6"/>
  <c r="C228"/>
  <c r="D228" s="1"/>
  <c r="E228" s="1"/>
  <c r="C239" i="9" l="1"/>
  <c r="D239" s="1"/>
  <c r="B239"/>
  <c r="B229" i="6"/>
  <c r="D229"/>
  <c r="E229" s="1"/>
  <c r="C229"/>
  <c r="E239" i="9" l="1"/>
  <c r="C230" i="6"/>
  <c r="D230" s="1"/>
  <c r="E230" s="1"/>
  <c r="B230"/>
  <c r="D240" i="9" l="1"/>
  <c r="B240"/>
  <c r="C240"/>
  <c r="C231" i="6"/>
  <c r="D231" s="1"/>
  <c r="E231" s="1"/>
  <c r="B231"/>
  <c r="E240" i="9" l="1"/>
  <c r="D232" i="6"/>
  <c r="E232" s="1"/>
  <c r="B232"/>
  <c r="C232"/>
  <c r="C241" i="9" l="1"/>
  <c r="D241" s="1"/>
  <c r="B241"/>
  <c r="C233" i="6"/>
  <c r="C234" s="1"/>
  <c r="B233"/>
  <c r="E241" i="9" l="1"/>
  <c r="D233" i="6"/>
  <c r="C242" i="9" l="1"/>
  <c r="D242" s="1"/>
  <c r="B242"/>
  <c r="E233" i="6"/>
  <c r="D234"/>
  <c r="E242" i="9" l="1"/>
  <c r="B237" i="6"/>
  <c r="C237"/>
  <c r="B243" i="9" l="1"/>
  <c r="D243"/>
  <c r="E243" s="1"/>
  <c r="C243"/>
  <c r="D237" i="6"/>
  <c r="D244" i="9" l="1"/>
  <c r="E244" s="1"/>
  <c r="B244"/>
  <c r="C244"/>
  <c r="E237" i="6"/>
  <c r="C245" i="9" l="1"/>
  <c r="D245" s="1"/>
  <c r="E245" s="1"/>
  <c r="B245"/>
  <c r="B238" i="6"/>
  <c r="C238"/>
  <c r="C246" i="9" l="1"/>
  <c r="D246" s="1"/>
  <c r="E246" s="1"/>
  <c r="B246"/>
  <c r="D238" i="6"/>
  <c r="C247" i="9" l="1"/>
  <c r="D247" s="1"/>
  <c r="E247" s="1"/>
  <c r="B247"/>
  <c r="E238" i="6"/>
  <c r="B248" i="9" l="1"/>
  <c r="D248"/>
  <c r="C248"/>
  <c r="C249" s="1"/>
  <c r="C239" i="6"/>
  <c r="B239"/>
  <c r="E248" i="9" l="1"/>
  <c r="D249"/>
  <c r="D239" i="6"/>
  <c r="C252" i="9" l="1"/>
  <c r="D252" s="1"/>
  <c r="B252"/>
  <c r="E239" i="6"/>
  <c r="E252" i="9" l="1"/>
  <c r="B240" i="6"/>
  <c r="C240"/>
  <c r="D240" s="1"/>
  <c r="C253" i="9" l="1"/>
  <c r="B253"/>
  <c r="E240" i="6"/>
  <c r="D253" i="9" l="1"/>
  <c r="C241" i="6"/>
  <c r="D241" s="1"/>
  <c r="B241"/>
  <c r="E253" i="9" l="1"/>
  <c r="E241" i="6"/>
  <c r="C254" i="9" l="1"/>
  <c r="B254"/>
  <c r="B242" i="6"/>
  <c r="C242"/>
  <c r="D242" s="1"/>
  <c r="D254" i="9" l="1"/>
  <c r="E242" i="6"/>
  <c r="E254" i="9" l="1"/>
  <c r="B243" i="6"/>
  <c r="C243"/>
  <c r="D243" s="1"/>
  <c r="E243" s="1"/>
  <c r="D255" i="9" l="1"/>
  <c r="B255"/>
  <c r="C255"/>
  <c r="C244" i="6"/>
  <c r="D244" s="1"/>
  <c r="E244" s="1"/>
  <c r="B244"/>
  <c r="E255" i="9" l="1"/>
  <c r="C245" i="6"/>
  <c r="D245" s="1"/>
  <c r="E245" s="1"/>
  <c r="B245"/>
  <c r="C256" i="9" l="1"/>
  <c r="D256" s="1"/>
  <c r="B256"/>
  <c r="B246" i="6"/>
  <c r="C246"/>
  <c r="D246" s="1"/>
  <c r="E246" s="1"/>
  <c r="E256" i="9" l="1"/>
  <c r="C247" i="6"/>
  <c r="D247" s="1"/>
  <c r="E247" s="1"/>
  <c r="B247"/>
  <c r="B257" i="9" l="1"/>
  <c r="D257"/>
  <c r="E257" s="1"/>
  <c r="C257"/>
  <c r="B248" i="6"/>
  <c r="C248"/>
  <c r="C249" s="1"/>
  <c r="C258" i="9" l="1"/>
  <c r="D258" s="1"/>
  <c r="E258" s="1"/>
  <c r="B258"/>
  <c r="D248" i="6"/>
  <c r="B259" i="9" l="1"/>
  <c r="D259"/>
  <c r="E259" s="1"/>
  <c r="C259"/>
  <c r="D249" i="6"/>
  <c r="E248"/>
  <c r="C260" i="9" l="1"/>
  <c r="D260" s="1"/>
  <c r="E260" s="1"/>
  <c r="B260"/>
  <c r="C252" i="6"/>
  <c r="B252"/>
  <c r="B261" i="9" l="1"/>
  <c r="D261"/>
  <c r="E261" s="1"/>
  <c r="C261"/>
  <c r="D252" i="6"/>
  <c r="B262" i="9" l="1"/>
  <c r="C262"/>
  <c r="D262" s="1"/>
  <c r="E262" s="1"/>
  <c r="E252" i="6"/>
  <c r="C263" i="9" l="1"/>
  <c r="C264" s="1"/>
  <c r="B263"/>
  <c r="C253" i="6"/>
  <c r="B253"/>
  <c r="D263" i="9" l="1"/>
  <c r="D253" i="6"/>
  <c r="E263" i="9" l="1"/>
  <c r="D264"/>
  <c r="E253" i="6"/>
  <c r="B267" i="9" l="1"/>
  <c r="C267"/>
  <c r="C254" i="6"/>
  <c r="D254" s="1"/>
  <c r="B254"/>
  <c r="D267" i="9" l="1"/>
  <c r="E254" i="6"/>
  <c r="E267" i="9" l="1"/>
  <c r="C255" i="6"/>
  <c r="D255" s="1"/>
  <c r="B255"/>
  <c r="B268" i="9" l="1"/>
  <c r="C268"/>
  <c r="E255" i="6"/>
  <c r="D268" i="9" l="1"/>
  <c r="C256" i="6"/>
  <c r="D256" s="1"/>
  <c r="B256"/>
  <c r="E268" i="9" l="1"/>
  <c r="E256" i="6"/>
  <c r="B269" i="9" l="1"/>
  <c r="C269"/>
  <c r="B257" i="6"/>
  <c r="C257"/>
  <c r="D257" s="1"/>
  <c r="D269" i="9" l="1"/>
  <c r="E257" i="6"/>
  <c r="E269" i="9" l="1"/>
  <c r="C258" i="6"/>
  <c r="D258" s="1"/>
  <c r="E258" s="1"/>
  <c r="B258"/>
  <c r="B270" i="9" l="1"/>
  <c r="C270"/>
  <c r="D270" s="1"/>
  <c r="C259" i="6"/>
  <c r="D259" s="1"/>
  <c r="E259" s="1"/>
  <c r="B259"/>
  <c r="E270" i="9" l="1"/>
  <c r="B260" i="6"/>
  <c r="C260"/>
  <c r="D260" s="1"/>
  <c r="E260" s="1"/>
  <c r="C271" i="9" l="1"/>
  <c r="D271" s="1"/>
  <c r="B271"/>
  <c r="B261" i="6"/>
  <c r="C261"/>
  <c r="D261" s="1"/>
  <c r="E261" s="1"/>
  <c r="E271" i="9" l="1"/>
  <c r="B262" i="6"/>
  <c r="C262"/>
  <c r="D262" s="1"/>
  <c r="E262" s="1"/>
  <c r="C272" i="9" l="1"/>
  <c r="D272" s="1"/>
  <c r="B272"/>
  <c r="D263" i="6"/>
  <c r="D264" s="1"/>
  <c r="B263"/>
  <c r="C263"/>
  <c r="C264" s="1"/>
  <c r="E272" i="9" l="1"/>
  <c r="E263" i="6"/>
  <c r="C273" i="9" l="1"/>
  <c r="D273" s="1"/>
  <c r="E273" s="1"/>
  <c r="B273"/>
  <c r="C267" i="6"/>
  <c r="B267"/>
  <c r="C274" i="9" l="1"/>
  <c r="D274" s="1"/>
  <c r="E274" s="1"/>
  <c r="B274"/>
  <c r="D267" i="6"/>
  <c r="D275" i="9" l="1"/>
  <c r="E275" s="1"/>
  <c r="B275"/>
  <c r="C275"/>
  <c r="E267" i="6"/>
  <c r="C276" i="9" l="1"/>
  <c r="D276" s="1"/>
  <c r="E276" s="1"/>
  <c r="B276"/>
  <c r="B268" i="6"/>
  <c r="C268"/>
  <c r="C277" i="9" l="1"/>
  <c r="D277" s="1"/>
  <c r="E277" s="1"/>
  <c r="B277"/>
  <c r="D268" i="6"/>
  <c r="D278" i="9" l="1"/>
  <c r="B278"/>
  <c r="C278"/>
  <c r="C279" s="1"/>
  <c r="E268" i="6"/>
  <c r="E278" i="9" l="1"/>
  <c r="D279"/>
  <c r="C269" i="6"/>
  <c r="B269"/>
  <c r="D282" i="9" l="1"/>
  <c r="B282"/>
  <c r="C282"/>
  <c r="D269" i="6"/>
  <c r="E282" i="9" l="1"/>
  <c r="E269" i="6"/>
  <c r="C283" i="9" l="1"/>
  <c r="B283"/>
  <c r="C270" i="6"/>
  <c r="D270" s="1"/>
  <c r="B270"/>
  <c r="D283" i="9" l="1"/>
  <c r="E270" i="6"/>
  <c r="E283" i="9" l="1"/>
  <c r="C271" i="6"/>
  <c r="D271" s="1"/>
  <c r="B271"/>
  <c r="B284" i="9" l="1"/>
  <c r="C284"/>
  <c r="E271" i="6"/>
  <c r="D284" i="9" l="1"/>
  <c r="C272" i="6"/>
  <c r="D272" s="1"/>
  <c r="B272"/>
  <c r="E284" i="9" l="1"/>
  <c r="E272" i="6"/>
  <c r="D285" i="9" l="1"/>
  <c r="C285"/>
  <c r="B285"/>
  <c r="C273" i="6"/>
  <c r="D273" s="1"/>
  <c r="E273" s="1"/>
  <c r="B273"/>
  <c r="E285" i="9" l="1"/>
  <c r="D274" i="6"/>
  <c r="E274" s="1"/>
  <c r="B274"/>
  <c r="C274"/>
  <c r="B286" i="9" l="1"/>
  <c r="C286"/>
  <c r="D286" s="1"/>
  <c r="B275" i="6"/>
  <c r="C275"/>
  <c r="D275" s="1"/>
  <c r="E275" s="1"/>
  <c r="E286" i="9" l="1"/>
  <c r="C276" i="6"/>
  <c r="D276" s="1"/>
  <c r="E276" s="1"/>
  <c r="B276"/>
  <c r="B287" i="9" l="1"/>
  <c r="C287"/>
  <c r="D287" s="1"/>
  <c r="E287" s="1"/>
  <c r="B277" i="6"/>
  <c r="C277"/>
  <c r="D277" s="1"/>
  <c r="E277" s="1"/>
  <c r="C288" i="9" l="1"/>
  <c r="D288" s="1"/>
  <c r="E288" s="1"/>
  <c r="B288"/>
  <c r="C278" i="6"/>
  <c r="C279" s="1"/>
  <c r="B278"/>
  <c r="B289" i="9" l="1"/>
  <c r="D289"/>
  <c r="E289" s="1"/>
  <c r="C289"/>
  <c r="D278" i="6"/>
  <c r="C290" i="9" l="1"/>
  <c r="D290" s="1"/>
  <c r="E290" s="1"/>
  <c r="B290"/>
  <c r="D279" i="6"/>
  <c r="E278"/>
  <c r="C291" i="9" l="1"/>
  <c r="D291" s="1"/>
  <c r="E291" s="1"/>
  <c r="B291"/>
  <c r="C282" i="6"/>
  <c r="D282" s="1"/>
  <c r="B282"/>
  <c r="B292" i="9" l="1"/>
  <c r="C292"/>
  <c r="D292" s="1"/>
  <c r="E292" s="1"/>
  <c r="E282" i="6"/>
  <c r="D293" i="9" l="1"/>
  <c r="B293"/>
  <c r="C293"/>
  <c r="C294" s="1"/>
  <c r="B283" i="6"/>
  <c r="C283"/>
  <c r="D283" s="1"/>
  <c r="E293" i="9" l="1"/>
  <c r="D294"/>
  <c r="E283" i="6"/>
  <c r="C297" i="9" l="1"/>
  <c r="B297"/>
  <c r="B284" i="6"/>
  <c r="D284"/>
  <c r="C284"/>
  <c r="D297" i="9" l="1"/>
  <c r="E284" i="6"/>
  <c r="E297" i="9" l="1"/>
  <c r="B285" i="6"/>
  <c r="C285"/>
  <c r="D285" s="1"/>
  <c r="B298" i="9" l="1"/>
  <c r="C298"/>
  <c r="E285" i="6"/>
  <c r="D298" i="9" l="1"/>
  <c r="D286" i="6"/>
  <c r="B286"/>
  <c r="C286"/>
  <c r="E298" i="9" l="1"/>
  <c r="E286" i="6"/>
  <c r="C299" i="9" l="1"/>
  <c r="B299"/>
  <c r="C287" i="6"/>
  <c r="D287" s="1"/>
  <c r="E287" s="1"/>
  <c r="B287"/>
  <c r="D299" i="9" l="1"/>
  <c r="D288" i="6"/>
  <c r="E288" s="1"/>
  <c r="B288"/>
  <c r="C288"/>
  <c r="E299" i="9" l="1"/>
  <c r="C289" i="6"/>
  <c r="D289" s="1"/>
  <c r="E289" s="1"/>
  <c r="B289"/>
  <c r="B300" i="9" l="1"/>
  <c r="D300"/>
  <c r="C300"/>
  <c r="C290" i="6"/>
  <c r="D290" s="1"/>
  <c r="E290" s="1"/>
  <c r="B290"/>
  <c r="E300" i="9" l="1"/>
  <c r="D291" i="6"/>
  <c r="E291" s="1"/>
  <c r="B291"/>
  <c r="C291"/>
  <c r="D301" i="9" l="1"/>
  <c r="C301"/>
  <c r="B301"/>
  <c r="B292" i="6"/>
  <c r="C292"/>
  <c r="D292" s="1"/>
  <c r="E292" s="1"/>
  <c r="E301" i="9" l="1"/>
  <c r="B293" i="6"/>
  <c r="D293"/>
  <c r="C293"/>
  <c r="C294" s="1"/>
  <c r="D302" i="9" l="1"/>
  <c r="C302"/>
  <c r="B302"/>
  <c r="E293" i="6"/>
  <c r="D294"/>
  <c r="E302" i="9" l="1"/>
  <c r="B297" i="6"/>
  <c r="C297"/>
  <c r="B303" i="9" l="1"/>
  <c r="C303"/>
  <c r="D303" s="1"/>
  <c r="E303" s="1"/>
  <c r="D297" i="6"/>
  <c r="C304" i="9" l="1"/>
  <c r="D304" s="1"/>
  <c r="E304" s="1"/>
  <c r="B304"/>
  <c r="E297" i="6"/>
  <c r="B305" i="9" l="1"/>
  <c r="C305"/>
  <c r="D305" s="1"/>
  <c r="E305" s="1"/>
  <c r="D298" i="6"/>
  <c r="B298"/>
  <c r="C298"/>
  <c r="C306" i="9" l="1"/>
  <c r="D306" s="1"/>
  <c r="E306" s="1"/>
  <c r="B306"/>
  <c r="E298" i="6"/>
  <c r="C307" i="9" l="1"/>
  <c r="D307" s="1"/>
  <c r="E307" s="1"/>
  <c r="B307"/>
  <c r="C299" i="6"/>
  <c r="B299"/>
  <c r="D308" i="9" l="1"/>
  <c r="B308"/>
  <c r="C308"/>
  <c r="C309" s="1"/>
  <c r="D299" i="6"/>
  <c r="E308" i="9" l="1"/>
  <c r="D309"/>
  <c r="E299" i="6"/>
  <c r="D312" i="9" l="1"/>
  <c r="C312"/>
  <c r="B312"/>
  <c r="B300" i="6"/>
  <c r="D300"/>
  <c r="E300" s="1"/>
  <c r="C300"/>
  <c r="E312" i="9" l="1"/>
  <c r="B301" i="6"/>
  <c r="C301"/>
  <c r="D301" s="1"/>
  <c r="B313" i="9" l="1"/>
  <c r="C313"/>
  <c r="E301" i="6"/>
  <c r="D313" i="9" l="1"/>
  <c r="C302" i="6"/>
  <c r="D302" s="1"/>
  <c r="E302" s="1"/>
  <c r="B302"/>
  <c r="E313" i="9" l="1"/>
  <c r="C303" i="6"/>
  <c r="D303" s="1"/>
  <c r="E303" s="1"/>
  <c r="B303"/>
  <c r="C314" i="9" l="1"/>
  <c r="B314"/>
  <c r="B304" i="6"/>
  <c r="C304"/>
  <c r="D304" s="1"/>
  <c r="E304" s="1"/>
  <c r="D314" i="9" l="1"/>
  <c r="D305" i="6"/>
  <c r="E305" s="1"/>
  <c r="B305"/>
  <c r="C305"/>
  <c r="E314" i="9" l="1"/>
  <c r="B306" i="6"/>
  <c r="C306"/>
  <c r="D306" s="1"/>
  <c r="E306" s="1"/>
  <c r="B315" i="9" l="1"/>
  <c r="D315"/>
  <c r="C315"/>
  <c r="C307" i="6"/>
  <c r="D307" s="1"/>
  <c r="E307" s="1"/>
  <c r="B307"/>
  <c r="E315" i="9" l="1"/>
  <c r="C308" i="6"/>
  <c r="C309" s="1"/>
  <c r="B308"/>
  <c r="C316" i="9" l="1"/>
  <c r="D316" s="1"/>
  <c r="B316"/>
  <c r="D308" i="6"/>
  <c r="E316" i="9" l="1"/>
  <c r="D309" i="6"/>
  <c r="E308"/>
  <c r="B317" i="9" l="1"/>
  <c r="C317"/>
  <c r="D317" s="1"/>
  <c r="E317" s="1"/>
  <c r="B312" i="6"/>
  <c r="C312"/>
  <c r="C318" i="9" l="1"/>
  <c r="D318" s="1"/>
  <c r="E318" s="1"/>
  <c r="B318"/>
  <c r="D312" i="6"/>
  <c r="C319" i="9" l="1"/>
  <c r="D319" s="1"/>
  <c r="E319" s="1"/>
  <c r="B319"/>
  <c r="E312" i="6"/>
  <c r="B320" i="9" l="1"/>
  <c r="C320"/>
  <c r="D320" s="1"/>
  <c r="E320" s="1"/>
  <c r="B313" i="6"/>
  <c r="C313"/>
  <c r="D313" s="1"/>
  <c r="C321" i="9" l="1"/>
  <c r="D321" s="1"/>
  <c r="E321" s="1"/>
  <c r="B321"/>
  <c r="E313" i="6"/>
  <c r="D322" i="9" l="1"/>
  <c r="E322" s="1"/>
  <c r="C322"/>
  <c r="B322"/>
  <c r="D314" i="6"/>
  <c r="B314"/>
  <c r="C314"/>
  <c r="B323" i="9" l="1"/>
  <c r="D323"/>
  <c r="C323"/>
  <c r="C324" s="1"/>
  <c r="E314" i="6"/>
  <c r="E323" i="9" l="1"/>
  <c r="D324"/>
  <c r="B315" i="6"/>
  <c r="C315"/>
  <c r="D315" s="1"/>
  <c r="C327" i="9" l="1"/>
  <c r="D327" s="1"/>
  <c r="B327"/>
  <c r="E315" i="6"/>
  <c r="E327" i="9" l="1"/>
  <c r="C316" i="6"/>
  <c r="D316" s="1"/>
  <c r="B316"/>
  <c r="D328" i="9" l="1"/>
  <c r="C328"/>
  <c r="B328"/>
  <c r="E316" i="6"/>
  <c r="E328" i="9" l="1"/>
  <c r="B317" i="6"/>
  <c r="D317"/>
  <c r="C317"/>
  <c r="C329" i="9" l="1"/>
  <c r="D329" s="1"/>
  <c r="B329"/>
  <c r="E317" i="6"/>
  <c r="E329" i="9" l="1"/>
  <c r="B318" i="6"/>
  <c r="C318"/>
  <c r="D318" s="1"/>
  <c r="E318" s="1"/>
  <c r="D330" i="9" l="1"/>
  <c r="B330"/>
  <c r="C330"/>
  <c r="C319" i="6"/>
  <c r="D319" s="1"/>
  <c r="E319" s="1"/>
  <c r="B319"/>
  <c r="E330" i="9" l="1"/>
  <c r="D320" i="6"/>
  <c r="E320" s="1"/>
  <c r="B320"/>
  <c r="C320"/>
  <c r="B331" i="9" l="1"/>
  <c r="C331"/>
  <c r="D331" s="1"/>
  <c r="C321" i="6"/>
  <c r="D321" s="1"/>
  <c r="E321" s="1"/>
  <c r="B321"/>
  <c r="E331" i="9" l="1"/>
  <c r="C322" i="6"/>
  <c r="D322" s="1"/>
  <c r="E322" s="1"/>
  <c r="B322"/>
  <c r="C332" i="9" l="1"/>
  <c r="D332" s="1"/>
  <c r="E332" s="1"/>
  <c r="B332"/>
  <c r="B323" i="6"/>
  <c r="C323"/>
  <c r="C324" s="1"/>
  <c r="C333" i="9" l="1"/>
  <c r="D333" s="1"/>
  <c r="E333" s="1"/>
  <c r="B333"/>
  <c r="D323" i="6"/>
  <c r="B334" i="9" l="1"/>
  <c r="C334"/>
  <c r="D334" s="1"/>
  <c r="E334" s="1"/>
  <c r="E323" i="6"/>
  <c r="D324"/>
  <c r="C335" i="9" l="1"/>
  <c r="D335" s="1"/>
  <c r="E335" s="1"/>
  <c r="B335"/>
  <c r="B327" i="6"/>
  <c r="C327"/>
  <c r="C336" i="9" l="1"/>
  <c r="D336" s="1"/>
  <c r="E336" s="1"/>
  <c r="B336"/>
  <c r="D327" i="6"/>
  <c r="B337" i="9" l="1"/>
  <c r="C337"/>
  <c r="D337" s="1"/>
  <c r="E337" s="1"/>
  <c r="E327" i="6"/>
  <c r="B338" i="9" l="1"/>
  <c r="C338"/>
  <c r="C339" s="1"/>
  <c r="B328" i="6"/>
  <c r="D328"/>
  <c r="C328"/>
  <c r="D338" i="9" l="1"/>
  <c r="D339" s="1"/>
  <c r="E328" i="6"/>
  <c r="E338" i="9" l="1"/>
  <c r="C342" s="1"/>
  <c r="B329" i="6"/>
  <c r="C329"/>
  <c r="B342" i="9" l="1"/>
  <c r="D342"/>
  <c r="E342" s="1"/>
  <c r="D329" i="6"/>
  <c r="D343" i="9" l="1"/>
  <c r="C343"/>
  <c r="B343"/>
  <c r="E329" i="6"/>
  <c r="E343" i="9" l="1"/>
  <c r="B330" i="6"/>
  <c r="C330"/>
  <c r="D330" s="1"/>
  <c r="C344" i="9" l="1"/>
  <c r="B344"/>
  <c r="E330" i="6"/>
  <c r="D344" i="9" l="1"/>
  <c r="B331" i="6"/>
  <c r="C331"/>
  <c r="D331" s="1"/>
  <c r="E344" i="9" l="1"/>
  <c r="E331" i="6"/>
  <c r="C345" i="9" l="1"/>
  <c r="D345" s="1"/>
  <c r="B345"/>
  <c r="B332" i="6"/>
  <c r="C332"/>
  <c r="D332" s="1"/>
  <c r="E332" s="1"/>
  <c r="E345" i="9" l="1"/>
  <c r="C333" i="6"/>
  <c r="D333" s="1"/>
  <c r="E333" s="1"/>
  <c r="B333"/>
  <c r="B346" i="9" l="1"/>
  <c r="C346"/>
  <c r="D346" s="1"/>
  <c r="C334" i="6"/>
  <c r="D334" s="1"/>
  <c r="E334" s="1"/>
  <c r="B334"/>
  <c r="E346" i="9" l="1"/>
  <c r="B335" i="6"/>
  <c r="C335"/>
  <c r="D335" s="1"/>
  <c r="E335" s="1"/>
  <c r="C347" i="9" l="1"/>
  <c r="D347" s="1"/>
  <c r="E347" s="1"/>
  <c r="B347"/>
  <c r="C336" i="6"/>
  <c r="D336" s="1"/>
  <c r="E336" s="1"/>
  <c r="B336"/>
  <c r="B348" i="9" l="1"/>
  <c r="C348"/>
  <c r="D348" s="1"/>
  <c r="E348" s="1"/>
  <c r="B337" i="6"/>
  <c r="C337"/>
  <c r="D337" s="1"/>
  <c r="E337" s="1"/>
  <c r="C349" i="9" l="1"/>
  <c r="D349" s="1"/>
  <c r="E349" s="1"/>
  <c r="B349"/>
  <c r="B338" i="6"/>
  <c r="C338"/>
  <c r="C339" s="1"/>
  <c r="C350" i="9" l="1"/>
  <c r="D350" s="1"/>
  <c r="E350" s="1"/>
  <c r="B350"/>
  <c r="D338" i="6"/>
  <c r="C351" i="9" l="1"/>
  <c r="D351" s="1"/>
  <c r="E351" s="1"/>
  <c r="B351"/>
  <c r="E338" i="6"/>
  <c r="D339"/>
  <c r="C352" i="9" l="1"/>
  <c r="D352" s="1"/>
  <c r="E352" s="1"/>
  <c r="B352"/>
  <c r="D342" i="6"/>
  <c r="B342"/>
  <c r="C342"/>
  <c r="D353" i="9" l="1"/>
  <c r="B353"/>
  <c r="C353"/>
  <c r="C354" s="1"/>
  <c r="E342" i="6"/>
  <c r="E353" i="9" l="1"/>
  <c r="D354"/>
  <c r="C343" i="6"/>
  <c r="B343"/>
  <c r="C357" i="9" l="1"/>
  <c r="D357" s="1"/>
  <c r="B357"/>
  <c r="D343" i="6"/>
  <c r="E357" i="9" l="1"/>
  <c r="E343" i="6"/>
  <c r="D358" i="9" l="1"/>
  <c r="C358"/>
  <c r="B358"/>
  <c r="C344" i="6"/>
  <c r="B344"/>
  <c r="E358" i="9" l="1"/>
  <c r="D344" i="6"/>
  <c r="B359" i="9" l="1"/>
  <c r="C359"/>
  <c r="E344" i="6"/>
  <c r="D359" i="9" l="1"/>
  <c r="C345" i="6"/>
  <c r="D345" s="1"/>
  <c r="B345"/>
  <c r="E359" i="9" l="1"/>
  <c r="E345" i="6"/>
  <c r="D360" i="9" l="1"/>
  <c r="B360"/>
  <c r="C360"/>
  <c r="C346" i="6"/>
  <c r="D346" s="1"/>
  <c r="B346"/>
  <c r="E360" i="9" l="1"/>
  <c r="E346" i="6"/>
  <c r="D361" i="9" l="1"/>
  <c r="C361"/>
  <c r="B361"/>
  <c r="B347" i="6"/>
  <c r="C347"/>
  <c r="D347" s="1"/>
  <c r="E347" s="1"/>
  <c r="E361" i="9" l="1"/>
  <c r="C348" i="6"/>
  <c r="D348" s="1"/>
  <c r="E348" s="1"/>
  <c r="B348"/>
  <c r="C362" i="9" l="1"/>
  <c r="D362" s="1"/>
  <c r="E362" s="1"/>
  <c r="B362"/>
  <c r="B349" i="6"/>
  <c r="C349"/>
  <c r="D349" s="1"/>
  <c r="E349" s="1"/>
  <c r="D363" i="9" l="1"/>
  <c r="E363" s="1"/>
  <c r="B363"/>
  <c r="C363"/>
  <c r="C350" i="6"/>
  <c r="D350" s="1"/>
  <c r="E350" s="1"/>
  <c r="B350"/>
  <c r="C364" i="9" l="1"/>
  <c r="D364" s="1"/>
  <c r="E364" s="1"/>
  <c r="B364"/>
  <c r="C351" i="6"/>
  <c r="D351" s="1"/>
  <c r="E351" s="1"/>
  <c r="B351"/>
  <c r="C365" i="9" l="1"/>
  <c r="D365" s="1"/>
  <c r="E365" s="1"/>
  <c r="B365"/>
  <c r="D352" i="6"/>
  <c r="E352" s="1"/>
  <c r="B352"/>
  <c r="C352"/>
  <c r="B366" i="9" l="1"/>
  <c r="C366"/>
  <c r="D366" s="1"/>
  <c r="E366" s="1"/>
  <c r="B353" i="6"/>
  <c r="C353"/>
  <c r="C354" s="1"/>
  <c r="B367" i="9" l="1"/>
  <c r="C367"/>
  <c r="D367" s="1"/>
  <c r="E367" s="1"/>
  <c r="D353" i="6"/>
  <c r="B368" i="9" l="1"/>
  <c r="D368"/>
  <c r="C368"/>
  <c r="C369" s="1"/>
  <c r="D354" i="6"/>
  <c r="E353"/>
  <c r="E368" i="9" l="1"/>
  <c r="D369"/>
  <c r="D357" i="6"/>
  <c r="B357"/>
  <c r="C357"/>
  <c r="C372" i="9" l="1"/>
  <c r="B372"/>
  <c r="E357" i="6"/>
  <c r="D372" i="9" l="1"/>
  <c r="C358" i="6"/>
  <c r="B358"/>
  <c r="E372" i="9" l="1"/>
  <c r="D358" i="6"/>
  <c r="C373" i="9" l="1"/>
  <c r="D373" s="1"/>
  <c r="B373"/>
  <c r="E358" i="6"/>
  <c r="E373" i="9" l="1"/>
  <c r="C359" i="6"/>
  <c r="D359" s="1"/>
  <c r="B359"/>
  <c r="B374" i="9" l="1"/>
  <c r="C374"/>
  <c r="E359" i="6"/>
  <c r="D374" i="9" l="1"/>
  <c r="B360" i="6"/>
  <c r="C360"/>
  <c r="D360" s="1"/>
  <c r="E374" i="9" l="1"/>
  <c r="E360" i="6"/>
  <c r="D375" i="9" l="1"/>
  <c r="B375"/>
  <c r="C375"/>
  <c r="D361" i="6"/>
  <c r="B361"/>
  <c r="C361"/>
  <c r="E375" i="9" l="1"/>
  <c r="E361" i="6"/>
  <c r="C376" i="9" l="1"/>
  <c r="D376" s="1"/>
  <c r="B376"/>
  <c r="B362" i="6"/>
  <c r="C362"/>
  <c r="D362" s="1"/>
  <c r="E362" s="1"/>
  <c r="E376" i="9" l="1"/>
  <c r="C363" i="6"/>
  <c r="D363" s="1"/>
  <c r="E363" s="1"/>
  <c r="B363"/>
  <c r="C377" i="9" l="1"/>
  <c r="D377" s="1"/>
  <c r="B377"/>
  <c r="D364" i="6"/>
  <c r="E364" s="1"/>
  <c r="B364"/>
  <c r="C364"/>
  <c r="E377" i="9" l="1"/>
  <c r="C365" i="6"/>
  <c r="D365" s="1"/>
  <c r="E365" s="1"/>
  <c r="B365"/>
  <c r="B378" i="9" l="1"/>
  <c r="C378"/>
  <c r="D378" s="1"/>
  <c r="E378" s="1"/>
  <c r="B366" i="6"/>
  <c r="C366"/>
  <c r="D366" s="1"/>
  <c r="E366" s="1"/>
  <c r="B379" i="9" l="1"/>
  <c r="D379"/>
  <c r="E379" s="1"/>
  <c r="C379"/>
  <c r="B367" i="6"/>
  <c r="D367"/>
  <c r="E367" s="1"/>
  <c r="C367"/>
  <c r="D380" i="9" l="1"/>
  <c r="E380" s="1"/>
  <c r="B380"/>
  <c r="C380"/>
  <c r="B368" i="6"/>
  <c r="C368"/>
  <c r="C369" s="1"/>
  <c r="C381" i="9" l="1"/>
  <c r="D381" s="1"/>
  <c r="E381" s="1"/>
  <c r="B381"/>
  <c r="D368" i="6"/>
  <c r="B382" i="9" l="1"/>
  <c r="C382"/>
  <c r="D382" s="1"/>
  <c r="E382" s="1"/>
  <c r="D369" i="6"/>
  <c r="E368"/>
  <c r="D383" i="9" l="1"/>
  <c r="B383"/>
  <c r="C383"/>
  <c r="C384" s="1"/>
  <c r="B372" i="6"/>
  <c r="C372"/>
  <c r="E383" i="9" l="1"/>
  <c r="D384"/>
  <c r="D372" i="6"/>
  <c r="D387" i="9" l="1"/>
  <c r="C387"/>
  <c r="B387"/>
  <c r="E372" i="6"/>
  <c r="E387" i="9" l="1"/>
  <c r="B373" i="6"/>
  <c r="C373"/>
  <c r="D373" s="1"/>
  <c r="B388" i="9" l="1"/>
  <c r="C388"/>
  <c r="E373" i="6"/>
  <c r="D388" i="9" l="1"/>
  <c r="B374" i="6"/>
  <c r="C374"/>
  <c r="E388" i="9" l="1"/>
  <c r="D374" i="6"/>
  <c r="D389" i="9" l="1"/>
  <c r="B389"/>
  <c r="C389"/>
  <c r="E374" i="6"/>
  <c r="E389" i="9" l="1"/>
  <c r="C375" i="6"/>
  <c r="D375" s="1"/>
  <c r="B375"/>
  <c r="B390" i="9" l="1"/>
  <c r="D390"/>
  <c r="C390"/>
  <c r="E375" i="6"/>
  <c r="E390" i="9" l="1"/>
  <c r="C376" i="6"/>
  <c r="D376" s="1"/>
  <c r="B376"/>
  <c r="C391" i="9" l="1"/>
  <c r="D391" s="1"/>
  <c r="E391" s="1"/>
  <c r="B391"/>
  <c r="E376" i="6"/>
  <c r="C392" i="9" l="1"/>
  <c r="D392" s="1"/>
  <c r="E392" s="1"/>
  <c r="B392"/>
  <c r="C377" i="6"/>
  <c r="D377" s="1"/>
  <c r="B377"/>
  <c r="C393" i="9" l="1"/>
  <c r="D393" s="1"/>
  <c r="E393" s="1"/>
  <c r="B393"/>
  <c r="E377" i="6"/>
  <c r="D394" i="9" l="1"/>
  <c r="E394" s="1"/>
  <c r="B394"/>
  <c r="C394"/>
  <c r="C378" i="6"/>
  <c r="D378" s="1"/>
  <c r="E378" s="1"/>
  <c r="B378"/>
  <c r="D395" i="9" l="1"/>
  <c r="E395" s="1"/>
  <c r="C395"/>
  <c r="B395"/>
  <c r="B379" i="6"/>
  <c r="D379"/>
  <c r="E379" s="1"/>
  <c r="C379"/>
  <c r="D396" i="9" l="1"/>
  <c r="E396" s="1"/>
  <c r="C396"/>
  <c r="B396"/>
  <c r="C380" i="6"/>
  <c r="D380" s="1"/>
  <c r="E380" s="1"/>
  <c r="B380"/>
  <c r="B397" i="9" l="1"/>
  <c r="C397"/>
  <c r="D397" s="1"/>
  <c r="E397" s="1"/>
  <c r="D381" i="6"/>
  <c r="E381" s="1"/>
  <c r="B381"/>
  <c r="C381"/>
  <c r="B398" i="9" l="1"/>
  <c r="C398"/>
  <c r="C399" s="1"/>
  <c r="B382" i="6"/>
  <c r="C382"/>
  <c r="D382" s="1"/>
  <c r="E382" s="1"/>
  <c r="D398" i="9" l="1"/>
  <c r="E398" s="1"/>
  <c r="C383" i="6"/>
  <c r="C384" s="1"/>
  <c r="B383"/>
  <c r="D399" i="9" l="1"/>
  <c r="C402"/>
  <c r="B402"/>
  <c r="D383" i="6"/>
  <c r="D402" i="9" l="1"/>
  <c r="E383" i="6"/>
  <c r="D384"/>
  <c r="E402" i="9" l="1"/>
  <c r="C387" i="6"/>
  <c r="B387"/>
  <c r="C403" i="9" l="1"/>
  <c r="D403" s="1"/>
  <c r="B403"/>
  <c r="D387" i="6"/>
  <c r="E403" i="9" l="1"/>
  <c r="E387" i="6"/>
  <c r="B404" i="9" l="1"/>
  <c r="C404"/>
  <c r="B388" i="6"/>
  <c r="C388"/>
  <c r="D388" s="1"/>
  <c r="D404" i="9" l="1"/>
  <c r="E388" i="6"/>
  <c r="E404" i="9" l="1"/>
  <c r="C389" i="6"/>
  <c r="B389"/>
  <c r="C405" i="9" l="1"/>
  <c r="D405" s="1"/>
  <c r="B405"/>
  <c r="D389" i="6"/>
  <c r="E405" i="9" l="1"/>
  <c r="E389" i="6"/>
  <c r="C406" i="9" l="1"/>
  <c r="D406" s="1"/>
  <c r="B406"/>
  <c r="B390" i="6"/>
  <c r="C390"/>
  <c r="D390" s="1"/>
  <c r="E406" i="9" l="1"/>
  <c r="E390" i="6"/>
  <c r="C407" i="9" l="1"/>
  <c r="D407" s="1"/>
  <c r="B407"/>
  <c r="C391" i="6"/>
  <c r="D391" s="1"/>
  <c r="B391"/>
  <c r="E407" i="9" l="1"/>
  <c r="E391" i="6"/>
  <c r="D408" i="9" l="1"/>
  <c r="E408" s="1"/>
  <c r="C408"/>
  <c r="B408"/>
  <c r="C392" i="6"/>
  <c r="D392" s="1"/>
  <c r="B392"/>
  <c r="C409" i="9" l="1"/>
  <c r="D409" s="1"/>
  <c r="E409" s="1"/>
  <c r="B409"/>
  <c r="E392" i="6"/>
  <c r="C410" i="9" l="1"/>
  <c r="D410" s="1"/>
  <c r="E410" s="1"/>
  <c r="B410"/>
  <c r="B393" i="6"/>
  <c r="C393"/>
  <c r="D393" s="1"/>
  <c r="E393" s="1"/>
  <c r="D411" i="9" l="1"/>
  <c r="E411" s="1"/>
  <c r="B411"/>
  <c r="C411"/>
  <c r="B394" i="6"/>
  <c r="D394"/>
  <c r="E394" s="1"/>
  <c r="C394"/>
  <c r="D412" i="9" l="1"/>
  <c r="E412" s="1"/>
  <c r="C412"/>
  <c r="B412"/>
  <c r="B395" i="6"/>
  <c r="C395"/>
  <c r="D395" s="1"/>
  <c r="E395" s="1"/>
  <c r="C413" i="9" l="1"/>
  <c r="C414" s="1"/>
  <c r="B413"/>
  <c r="C396" i="6"/>
  <c r="D396" s="1"/>
  <c r="E396" s="1"/>
  <c r="B396"/>
  <c r="D413" i="9" l="1"/>
  <c r="C397" i="6"/>
  <c r="D397" s="1"/>
  <c r="E397" s="1"/>
  <c r="B397"/>
  <c r="E413" i="9" l="1"/>
  <c r="D414"/>
  <c r="B398" i="6"/>
  <c r="C398"/>
  <c r="C399" s="1"/>
  <c r="D417" i="9" l="1"/>
  <c r="C417"/>
  <c r="B417"/>
  <c r="D398" i="6"/>
  <c r="E417" i="9" l="1"/>
  <c r="D399" i="6"/>
  <c r="E398"/>
  <c r="B418" i="9" l="1"/>
  <c r="D418"/>
  <c r="C418"/>
  <c r="C402" i="6"/>
  <c r="B402"/>
  <c r="E418" i="9" l="1"/>
  <c r="D402" i="6"/>
  <c r="D419" i="9" l="1"/>
  <c r="B419"/>
  <c r="C419"/>
  <c r="E402" i="6"/>
  <c r="E419" i="9" l="1"/>
  <c r="B403" i="6"/>
  <c r="C403"/>
  <c r="C420" i="9" l="1"/>
  <c r="D420" s="1"/>
  <c r="B420"/>
  <c r="D403" i="6"/>
  <c r="E420" i="9" l="1"/>
  <c r="E403" i="6"/>
  <c r="C421" i="9" l="1"/>
  <c r="D421" s="1"/>
  <c r="B421"/>
  <c r="B404" i="6"/>
  <c r="C404"/>
  <c r="E421" i="9" l="1"/>
  <c r="D404" i="6"/>
  <c r="C422" i="9" l="1"/>
  <c r="D422" s="1"/>
  <c r="E422" s="1"/>
  <c r="B422"/>
  <c r="E404" i="6"/>
  <c r="C423" i="9" l="1"/>
  <c r="D423" s="1"/>
  <c r="E423" s="1"/>
  <c r="B423"/>
  <c r="C405" i="6"/>
  <c r="D405" s="1"/>
  <c r="B405"/>
  <c r="D424" i="9" l="1"/>
  <c r="E424" s="1"/>
  <c r="B424"/>
  <c r="C424"/>
  <c r="E405" i="6"/>
  <c r="C425" i="9" l="1"/>
  <c r="D425" s="1"/>
  <c r="E425" s="1"/>
  <c r="B425"/>
  <c r="D406" i="6"/>
  <c r="B406"/>
  <c r="C406"/>
  <c r="D426" i="9" l="1"/>
  <c r="E426" s="1"/>
  <c r="B426"/>
  <c r="C426"/>
  <c r="E406" i="6"/>
  <c r="C427" i="9" l="1"/>
  <c r="D427" s="1"/>
  <c r="E427" s="1"/>
  <c r="B427"/>
  <c r="B407" i="6"/>
  <c r="C407"/>
  <c r="D407" s="1"/>
  <c r="B428" i="9" l="1"/>
  <c r="C428"/>
  <c r="C429" s="1"/>
  <c r="E407" i="6"/>
  <c r="D428" i="9" l="1"/>
  <c r="B408" i="6"/>
  <c r="C408"/>
  <c r="D408" s="1"/>
  <c r="E408" s="1"/>
  <c r="E428" i="9" l="1"/>
  <c r="D429"/>
  <c r="D409" i="6"/>
  <c r="E409" s="1"/>
  <c r="B409"/>
  <c r="C409"/>
  <c r="D432" i="9" l="1"/>
  <c r="C432"/>
  <c r="B432"/>
  <c r="C410" i="6"/>
  <c r="D410" s="1"/>
  <c r="E410" s="1"/>
  <c r="B410"/>
  <c r="E432" i="9" l="1"/>
  <c r="B411" i="6"/>
  <c r="C411"/>
  <c r="D411" s="1"/>
  <c r="E411" s="1"/>
  <c r="D433" i="9" l="1"/>
  <c r="C433"/>
  <c r="B433"/>
  <c r="D412" i="6"/>
  <c r="E412" s="1"/>
  <c r="B412"/>
  <c r="C412"/>
  <c r="E433" i="9" l="1"/>
  <c r="C413" i="6"/>
  <c r="C414" s="1"/>
  <c r="B413"/>
  <c r="B434" i="9" l="1"/>
  <c r="C434"/>
  <c r="D413" i="6"/>
  <c r="D434" i="9" l="1"/>
  <c r="E413" i="6"/>
  <c r="D414"/>
  <c r="E434" i="9" l="1"/>
  <c r="D417" i="6"/>
  <c r="B417"/>
  <c r="C417"/>
  <c r="D435" i="9" l="1"/>
  <c r="B435"/>
  <c r="C435"/>
  <c r="E417" i="6"/>
  <c r="E435" i="9" l="1"/>
  <c r="C418" i="6"/>
  <c r="B418"/>
  <c r="C436" i="9" l="1"/>
  <c r="D436" s="1"/>
  <c r="B436"/>
  <c r="D418" i="6"/>
  <c r="E436" i="9" l="1"/>
  <c r="E418" i="6"/>
  <c r="C437" i="9" l="1"/>
  <c r="D437" s="1"/>
  <c r="E437" s="1"/>
  <c r="B437"/>
  <c r="C419" i="6"/>
  <c r="B419"/>
  <c r="C438" i="9" l="1"/>
  <c r="D438" s="1"/>
  <c r="E438" s="1"/>
  <c r="B438"/>
  <c r="D419" i="6"/>
  <c r="D439" i="9" l="1"/>
  <c r="E439" s="1"/>
  <c r="B439"/>
  <c r="C439"/>
  <c r="E419" i="6"/>
  <c r="D440" i="9" l="1"/>
  <c r="E440" s="1"/>
  <c r="B440"/>
  <c r="C440"/>
  <c r="C420" i="6"/>
  <c r="D420" s="1"/>
  <c r="B420"/>
  <c r="C441" i="9" l="1"/>
  <c r="D441" s="1"/>
  <c r="E441" s="1"/>
  <c r="B441"/>
  <c r="E420" i="6"/>
  <c r="C442" i="9" l="1"/>
  <c r="D442" s="1"/>
  <c r="E442" s="1"/>
  <c r="B442"/>
  <c r="C421" i="6"/>
  <c r="D421" s="1"/>
  <c r="B421"/>
  <c r="B443" i="9" l="1"/>
  <c r="C443"/>
  <c r="C444" s="1"/>
  <c r="E421" i="6"/>
  <c r="D443" i="9" l="1"/>
  <c r="B422" i="6"/>
  <c r="C422"/>
  <c r="D422" s="1"/>
  <c r="E422" s="1"/>
  <c r="E443" i="9" l="1"/>
  <c r="D444"/>
  <c r="B423" i="6"/>
  <c r="D423"/>
  <c r="E423" s="1"/>
  <c r="C423"/>
  <c r="C447" i="9" l="1"/>
  <c r="B447"/>
  <c r="B424" i="6"/>
  <c r="C424"/>
  <c r="D424" s="1"/>
  <c r="E424" s="1"/>
  <c r="D447" i="9" l="1"/>
  <c r="C425" i="6"/>
  <c r="D425" s="1"/>
  <c r="E425" s="1"/>
  <c r="B425"/>
  <c r="E447" i="9" l="1"/>
  <c r="C426" i="6"/>
  <c r="D426" s="1"/>
  <c r="E426" s="1"/>
  <c r="B426"/>
  <c r="D448" i="9" l="1"/>
  <c r="B448"/>
  <c r="C448"/>
  <c r="C427" i="6"/>
  <c r="D427" s="1"/>
  <c r="E427" s="1"/>
  <c r="B427"/>
  <c r="E448" i="9" l="1"/>
  <c r="B428" i="6"/>
  <c r="C428"/>
  <c r="C429" s="1"/>
  <c r="B449" i="9" l="1"/>
  <c r="C449"/>
  <c r="D428" i="6"/>
  <c r="D449" i="9" l="1"/>
  <c r="E428" i="6"/>
  <c r="D429"/>
  <c r="E449" i="9" l="1"/>
  <c r="C432" i="6"/>
  <c r="B432"/>
  <c r="C450" i="9" l="1"/>
  <c r="D450" s="1"/>
  <c r="B450"/>
  <c r="D432" i="6"/>
  <c r="E450" i="9" l="1"/>
  <c r="E432" i="6"/>
  <c r="D451" i="9" l="1"/>
  <c r="B451"/>
  <c r="C451"/>
  <c r="D433" i="6"/>
  <c r="B433"/>
  <c r="C433"/>
  <c r="E451" i="9" l="1"/>
  <c r="E433" i="6"/>
  <c r="D452" i="9" l="1"/>
  <c r="B452"/>
  <c r="C452"/>
  <c r="C434" i="6"/>
  <c r="B434"/>
  <c r="E452" i="9" l="1"/>
  <c r="D434" i="6"/>
  <c r="C453" i="9" l="1"/>
  <c r="D453" s="1"/>
  <c r="E453" s="1"/>
  <c r="B453"/>
  <c r="E434" i="6"/>
  <c r="B454" i="9" l="1"/>
  <c r="C454"/>
  <c r="D454" s="1"/>
  <c r="E454" s="1"/>
  <c r="C435" i="6"/>
  <c r="D435" s="1"/>
  <c r="B435"/>
  <c r="C455" i="9" l="1"/>
  <c r="D455" s="1"/>
  <c r="E455" s="1"/>
  <c r="B455"/>
  <c r="E435" i="6"/>
  <c r="D456" i="9" l="1"/>
  <c r="E456" s="1"/>
  <c r="C456"/>
  <c r="B456"/>
  <c r="C436" i="6"/>
  <c r="D436" s="1"/>
  <c r="B436"/>
  <c r="C457" i="9" l="1"/>
  <c r="D457" s="1"/>
  <c r="E457" s="1"/>
  <c r="B457"/>
  <c r="E436" i="6"/>
  <c r="D458" i="9" l="1"/>
  <c r="B458"/>
  <c r="C458"/>
  <c r="C459" s="1"/>
  <c r="B437" i="6"/>
  <c r="C437"/>
  <c r="D437" s="1"/>
  <c r="E437" s="1"/>
  <c r="E458" i="9" l="1"/>
  <c r="D459"/>
  <c r="C438" i="6"/>
  <c r="D438" s="1"/>
  <c r="E438" s="1"/>
  <c r="B438"/>
  <c r="C462" i="9" l="1"/>
  <c r="C439" i="6"/>
  <c r="D439" s="1"/>
  <c r="E439" s="1"/>
  <c r="B439"/>
  <c r="D462" i="9" l="1"/>
  <c r="B440" i="6"/>
  <c r="C440"/>
  <c r="D440" s="1"/>
  <c r="E440" s="1"/>
  <c r="E462" i="9" l="1"/>
  <c r="D441" i="6"/>
  <c r="E441" s="1"/>
  <c r="B441"/>
  <c r="C441"/>
  <c r="C463" i="9" l="1"/>
  <c r="B442" i="6"/>
  <c r="C442"/>
  <c r="D442" s="1"/>
  <c r="E442" s="1"/>
  <c r="D463" i="9" l="1"/>
  <c r="C443" i="6"/>
  <c r="C444" s="1"/>
  <c r="B443"/>
  <c r="E463" i="9" l="1"/>
  <c r="D443" i="6"/>
  <c r="C464" i="9" l="1"/>
  <c r="E443" i="6"/>
  <c r="D444"/>
  <c r="D464" i="9" l="1"/>
  <c r="B447" i="6"/>
  <c r="C447"/>
  <c r="E464" i="9" l="1"/>
  <c r="D447" i="6"/>
  <c r="D465" i="9" l="1"/>
  <c r="C465"/>
  <c r="E447" i="6"/>
  <c r="E465" i="9" l="1"/>
  <c r="B448" i="6"/>
  <c r="C448"/>
  <c r="C466" i="9" l="1"/>
  <c r="D466" s="1"/>
  <c r="D448" i="6"/>
  <c r="E466" i="9" l="1"/>
  <c r="E448" i="6"/>
  <c r="D467" i="9" l="1"/>
  <c r="C467"/>
  <c r="C449" i="6"/>
  <c r="D449" s="1"/>
  <c r="B449"/>
  <c r="E467" i="9" l="1"/>
  <c r="E449" i="6"/>
  <c r="C468" i="9" l="1"/>
  <c r="D468" s="1"/>
  <c r="E468" s="1"/>
  <c r="C450" i="6"/>
  <c r="D450" s="1"/>
  <c r="B450"/>
  <c r="D469" i="9" l="1"/>
  <c r="E469" s="1"/>
  <c r="C469"/>
  <c r="E450" i="6"/>
  <c r="D470" i="9" l="1"/>
  <c r="E470" s="1"/>
  <c r="C470"/>
  <c r="C451" i="6"/>
  <c r="D451" s="1"/>
  <c r="B451"/>
  <c r="D471" i="9" l="1"/>
  <c r="E471" s="1"/>
  <c r="C471"/>
  <c r="E451" i="6"/>
  <c r="C472" i="9" l="1"/>
  <c r="D472" s="1"/>
  <c r="E472" s="1"/>
  <c r="B452" i="6"/>
  <c r="D452"/>
  <c r="E452" s="1"/>
  <c r="C452"/>
  <c r="C473" i="9" l="1"/>
  <c r="C474" s="1"/>
  <c r="B453" i="6"/>
  <c r="C453"/>
  <c r="D453" s="1"/>
  <c r="E453" s="1"/>
  <c r="D473" i="9" l="1"/>
  <c r="E473" s="1"/>
  <c r="C454" i="6"/>
  <c r="D454" s="1"/>
  <c r="E454" s="1"/>
  <c r="B454"/>
  <c r="D474" i="9" l="1"/>
  <c r="C455" i="6"/>
  <c r="D455" s="1"/>
  <c r="E455" s="1"/>
  <c r="B455"/>
  <c r="C456" l="1"/>
  <c r="D456" s="1"/>
  <c r="E456" s="1"/>
  <c r="B456"/>
  <c r="C457" l="1"/>
  <c r="D457" s="1"/>
  <c r="E457" s="1"/>
  <c r="B457"/>
  <c r="C458" l="1"/>
  <c r="C459" s="1"/>
  <c r="B458"/>
  <c r="D458" l="1"/>
  <c r="D459" s="1"/>
  <c r="E458" l="1"/>
  <c r="C462" s="1"/>
  <c r="D462" l="1"/>
  <c r="E462" l="1"/>
  <c r="C463" l="1"/>
  <c r="D463" l="1"/>
  <c r="E463" l="1"/>
  <c r="D464" l="1"/>
  <c r="C464"/>
  <c r="E464" l="1"/>
  <c r="C465" l="1"/>
  <c r="D465" s="1"/>
  <c r="E465" l="1"/>
  <c r="C466" l="1"/>
  <c r="D466" s="1"/>
  <c r="E466" l="1"/>
  <c r="C467" l="1"/>
  <c r="D467" s="1"/>
  <c r="E467" l="1"/>
  <c r="D468" l="1"/>
  <c r="E468" s="1"/>
  <c r="C468"/>
  <c r="C469" l="1"/>
  <c r="D469" s="1"/>
  <c r="E469" s="1"/>
  <c r="C470" l="1"/>
  <c r="D470" s="1"/>
  <c r="E470" s="1"/>
  <c r="C471" l="1"/>
  <c r="D471" s="1"/>
  <c r="E471" s="1"/>
  <c r="C472" l="1"/>
  <c r="D472" s="1"/>
  <c r="E472" s="1"/>
  <c r="C473" l="1"/>
  <c r="C474" s="1"/>
  <c r="D473" l="1"/>
  <c r="D474" l="1"/>
  <c r="E473"/>
</calcChain>
</file>

<file path=xl/sharedStrings.xml><?xml version="1.0" encoding="utf-8"?>
<sst xmlns="http://schemas.openxmlformats.org/spreadsheetml/2006/main" count="365" uniqueCount="110">
  <si>
    <t>INCOME</t>
  </si>
  <si>
    <t>VACANCY &amp; CREDIT ALLOWANCE</t>
  </si>
  <si>
    <t xml:space="preserve">GROSS OPERATING INCOME         </t>
  </si>
  <si>
    <t>EXPENSES</t>
  </si>
  <si>
    <t xml:space="preserve">  Repairs and Maintenance    </t>
  </si>
  <si>
    <t>TOTAL EXPENSES</t>
  </si>
  <si>
    <t>NET OPERATING INCOME</t>
  </si>
  <si>
    <t>Date:</t>
  </si>
  <si>
    <t xml:space="preserve">  Insurance (fire and liability)   </t>
  </si>
  <si>
    <t xml:space="preserve">  Property Taxes              </t>
  </si>
  <si>
    <t>Less Annual Debt Service, First Mortgage</t>
  </si>
  <si>
    <t>Less Annual Debt Service, Second Mortgage</t>
  </si>
  <si>
    <t>%</t>
  </si>
  <si>
    <t>PURCHASE PRICE</t>
  </si>
  <si>
    <t>TERM OF LOAN</t>
  </si>
  <si>
    <t>PROPERTY TAXES</t>
  </si>
  <si>
    <t>INSURANCE</t>
  </si>
  <si>
    <t>REPAIRS</t>
  </si>
  <si>
    <t>years</t>
  </si>
  <si>
    <t>ANNUAL RENT INCREASES</t>
  </si>
  <si>
    <t>APPROX BUYING COSTS</t>
  </si>
  <si>
    <t>APPROX SELLING COSTS</t>
  </si>
  <si>
    <t>ADVERTISING</t>
  </si>
  <si>
    <t>LOAN AMORTIZATION SCHEDULE</t>
  </si>
  <si>
    <t>Data Input:</t>
  </si>
  <si>
    <t>Begining Balance:</t>
  </si>
  <si>
    <t>Ann. Int. Rate:</t>
  </si>
  <si>
    <t>Term, Months:</t>
  </si>
  <si>
    <t>First Pmt Month:</t>
  </si>
  <si>
    <t xml:space="preserve">   Calculated Pmt:</t>
  </si>
  <si>
    <t>First Pmt Year:</t>
  </si>
  <si>
    <t>INTEREST</t>
  </si>
  <si>
    <t>PRINCIPAL</t>
  </si>
  <si>
    <t>BALANCE</t>
  </si>
  <si>
    <t xml:space="preserve">  Advertising</t>
  </si>
  <si>
    <t xml:space="preserve">MONTHLY AVERAGE RENT PER UNIT </t>
  </si>
  <si>
    <t>NUMBER OF UNITS</t>
  </si>
  <si>
    <t>Net Operating Income</t>
  </si>
  <si>
    <t xml:space="preserve">TOTAL SCHEDULED GROSS INCOME      </t>
  </si>
  <si>
    <t>INFLATION RATE</t>
  </si>
  <si>
    <t xml:space="preserve">estimation </t>
  </si>
  <si>
    <t>ADDITIONAL EXPENSES</t>
  </si>
  <si>
    <t xml:space="preserve">  Additional Expenses</t>
  </si>
  <si>
    <t>ESTIMATED ANNUAL APPRECIATION</t>
  </si>
  <si>
    <t xml:space="preserve"> </t>
  </si>
  <si>
    <t>Before Tax Cash Flow</t>
  </si>
  <si>
    <t>PROJECTED HOLDING PERIOD</t>
  </si>
  <si>
    <t>Less Additional Improvements</t>
  </si>
  <si>
    <t>BEFORE TAX CASH FLOW</t>
  </si>
  <si>
    <t>GROSS YIELD</t>
  </si>
  <si>
    <t>CAP RATE/NET YIELD</t>
  </si>
  <si>
    <t>CASH ON CASH</t>
  </si>
  <si>
    <t>PROJECT DESCRIPTION</t>
  </si>
  <si>
    <t>PROPERTY ADDRESS</t>
  </si>
  <si>
    <t>DATE PREPARED</t>
  </si>
  <si>
    <t>Purchase Price</t>
  </si>
  <si>
    <t>Total Invested</t>
  </si>
  <si>
    <t>Total Cash Invested</t>
  </si>
  <si>
    <t>UNLEVERED IRR</t>
  </si>
  <si>
    <t>Exit Value</t>
  </si>
  <si>
    <t>Selling Costs</t>
  </si>
  <si>
    <t>Renovation Costs</t>
  </si>
  <si>
    <t>Year</t>
  </si>
  <si>
    <t>LEVERED IRR</t>
  </si>
  <si>
    <t xml:space="preserve">  Leasing/Management Fees</t>
  </si>
  <si>
    <t xml:space="preserve">LEASING/MANAGEMENT </t>
  </si>
  <si>
    <t>INTERNAL RATE OF RETURN</t>
  </si>
  <si>
    <t>Value for Appreciation</t>
  </si>
  <si>
    <t>Purchase Price + Costs to Buy</t>
  </si>
  <si>
    <t>Initial Rehab</t>
  </si>
  <si>
    <t>INITIAL REHAB COSTS</t>
  </si>
  <si>
    <t>FMV AFTER REHAB</t>
  </si>
  <si>
    <t>2nd MORTGAGE AMOUNT</t>
  </si>
  <si>
    <t>2ND MORTGAGE INTEREST RATE</t>
  </si>
  <si>
    <t>DATE OF FIRST PAYMENT</t>
  </si>
  <si>
    <t>2ND MORTGAGE START DATE</t>
  </si>
  <si>
    <t>TERM OF 2ND MORTGAGE</t>
  </si>
  <si>
    <t>Loan Amount/Loan Payoff 1st</t>
  </si>
  <si>
    <t>Loan Amount/Loan Payoff 2nd</t>
  </si>
  <si>
    <t>Loan Amount 1st</t>
  </si>
  <si>
    <t>Loan Amount 2nd</t>
  </si>
  <si>
    <t>1st MORTGAGE LOAN TO VALUE</t>
  </si>
  <si>
    <t>1st MORTGAGE INTEREST RATE</t>
  </si>
  <si>
    <t>FIRST YEAR VACANCY/DELINQUENCY</t>
  </si>
  <si>
    <t>SUBSEQUENT YEAR VACANCY/DELINQUENCY</t>
  </si>
  <si>
    <t>Input in Green Cells Only</t>
  </si>
  <si>
    <t>For 2-4 Family units, use an average</t>
  </si>
  <si>
    <t>Estimate blended cost (average of all fees divided by rent)</t>
  </si>
  <si>
    <t>Estimate based on age, quality, area, condition</t>
  </si>
  <si>
    <t>estimation - this will increase operating expenses annually</t>
  </si>
  <si>
    <t>Sum of buyer's costs for appraisals, inspections, etc.</t>
  </si>
  <si>
    <t>estimation of sales commission, closing costs, etc.</t>
  </si>
  <si>
    <t>CASH FLOW PROJECTIONS</t>
  </si>
  <si>
    <t>456 Maple Ave</t>
  </si>
  <si>
    <t>Sample Problem B</t>
  </si>
  <si>
    <t>Always enter a date</t>
  </si>
  <si>
    <t>DO NOT DELETE</t>
  </si>
  <si>
    <t>Repairs &amp; Maintenance</t>
  </si>
  <si>
    <t>Rent Range</t>
  </si>
  <si>
    <t>$800 -</t>
  </si>
  <si>
    <t>$1,100 -</t>
  </si>
  <si>
    <t>Yr Built</t>
  </si>
  <si>
    <t>1996 - 2015</t>
  </si>
  <si>
    <t>1978-1995</t>
  </si>
  <si>
    <t>Vacancy / Collection Loss</t>
  </si>
  <si>
    <t>A</t>
  </si>
  <si>
    <t>B</t>
  </si>
  <si>
    <t>C</t>
  </si>
  <si>
    <t>BROKER'S QUALITY RANKING</t>
  </si>
  <si>
    <t>Broker's Quality Ranking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</si>
</sst>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m/d/yy"/>
    <numFmt numFmtId="167" formatCode="_(&quot;$&quot;* #,##0_);_(&quot;$&quot;* \(#,##0\);_(&quot;$&quot;* &quot;-&quot;??_);_(@_)"/>
    <numFmt numFmtId="168" formatCode="[$-409]mmmm\-yy;@"/>
    <numFmt numFmtId="169" formatCode="0.0%"/>
  </numFmts>
  <fonts count="3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7" fillId="6" borderId="14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5" fillId="0" borderId="0" xfId="0" applyFont="1" applyProtection="1"/>
    <xf numFmtId="0" fontId="5" fillId="0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0" fontId="8" fillId="0" borderId="2" xfId="0" applyNumberFormat="1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</xf>
    <xf numFmtId="4" fontId="5" fillId="0" borderId="2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7" fillId="0" borderId="0" xfId="0" applyFont="1" applyProtection="1"/>
    <xf numFmtId="0" fontId="7" fillId="0" borderId="0" xfId="0" applyFont="1"/>
    <xf numFmtId="0" fontId="7" fillId="0" borderId="0" xfId="0" applyFont="1" applyBorder="1"/>
    <xf numFmtId="0" fontId="1" fillId="0" borderId="0" xfId="0" applyFont="1"/>
    <xf numFmtId="0" fontId="13" fillId="2" borderId="0" xfId="0" applyFont="1" applyFill="1"/>
    <xf numFmtId="0" fontId="7" fillId="0" borderId="0" xfId="0" applyNumberFormat="1" applyFont="1" applyFill="1" applyBorder="1" applyAlignment="1" applyProtection="1"/>
    <xf numFmtId="0" fontId="9" fillId="0" borderId="0" xfId="0" applyFont="1" applyBorder="1" applyProtection="1"/>
    <xf numFmtId="4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0" fontId="16" fillId="3" borderId="3" xfId="0" applyFont="1" applyFill="1" applyBorder="1" applyAlignment="1" applyProtection="1">
      <alignment horizontal="centerContinuous" vertical="center"/>
    </xf>
    <xf numFmtId="0" fontId="16" fillId="3" borderId="2" xfId="0" applyFont="1" applyFill="1" applyBorder="1" applyAlignment="1" applyProtection="1">
      <alignment horizontal="centerContinuous" vertical="center"/>
    </xf>
    <xf numFmtId="0" fontId="17" fillId="3" borderId="4" xfId="0" applyFont="1" applyFill="1" applyBorder="1" applyAlignment="1" applyProtection="1">
      <alignment horizontal="centerContinuous"/>
    </xf>
    <xf numFmtId="0" fontId="18" fillId="0" borderId="0" xfId="0" applyFont="1"/>
    <xf numFmtId="0" fontId="18" fillId="0" borderId="0" xfId="0" applyFont="1" applyProtection="1"/>
    <xf numFmtId="0" fontId="19" fillId="0" borderId="0" xfId="0" applyFont="1" applyBorder="1" applyAlignment="1" applyProtection="1">
      <alignment horizontal="left"/>
    </xf>
    <xf numFmtId="0" fontId="20" fillId="0" borderId="0" xfId="0" applyFont="1"/>
    <xf numFmtId="0" fontId="19" fillId="0" borderId="0" xfId="0" applyFont="1" applyBorder="1" applyAlignment="1" applyProtection="1">
      <alignment horizontal="left"/>
      <protection locked="0"/>
    </xf>
    <xf numFmtId="0" fontId="18" fillId="0" borderId="1" xfId="0" applyFont="1" applyBorder="1" applyProtection="1"/>
    <xf numFmtId="0" fontId="22" fillId="0" borderId="0" xfId="0" applyFont="1"/>
    <xf numFmtId="0" fontId="22" fillId="0" borderId="0" xfId="0" applyFont="1" applyProtection="1"/>
    <xf numFmtId="0" fontId="19" fillId="4" borderId="8" xfId="0" applyFont="1" applyFill="1" applyBorder="1" applyAlignment="1" applyProtection="1">
      <alignment horizontal="left"/>
    </xf>
    <xf numFmtId="0" fontId="21" fillId="4" borderId="9" xfId="0" applyFont="1" applyFill="1" applyBorder="1" applyAlignment="1" applyProtection="1">
      <alignment horizontal="left"/>
    </xf>
    <xf numFmtId="38" fontId="21" fillId="4" borderId="10" xfId="1" applyNumberFormat="1" applyFont="1" applyFill="1" applyBorder="1" applyProtection="1">
      <protection locked="0"/>
    </xf>
    <xf numFmtId="38" fontId="21" fillId="4" borderId="9" xfId="1" applyNumberFormat="1" applyFont="1" applyFill="1" applyBorder="1"/>
    <xf numFmtId="38" fontId="21" fillId="4" borderId="10" xfId="1" applyNumberFormat="1" applyFont="1" applyFill="1" applyBorder="1"/>
    <xf numFmtId="0" fontId="21" fillId="0" borderId="5" xfId="0" applyFont="1" applyBorder="1" applyProtection="1"/>
    <xf numFmtId="0" fontId="21" fillId="0" borderId="0" xfId="0" applyFont="1" applyBorder="1" applyProtection="1"/>
    <xf numFmtId="38" fontId="21" fillId="0" borderId="6" xfId="1" applyNumberFormat="1" applyFont="1" applyBorder="1" applyProtection="1"/>
    <xf numFmtId="38" fontId="21" fillId="0" borderId="0" xfId="1" applyNumberFormat="1" applyFont="1" applyBorder="1"/>
    <xf numFmtId="38" fontId="21" fillId="0" borderId="6" xfId="1" applyNumberFormat="1" applyFont="1" applyBorder="1"/>
    <xf numFmtId="0" fontId="19" fillId="4" borderId="8" xfId="0" applyFont="1" applyFill="1" applyBorder="1" applyProtection="1"/>
    <xf numFmtId="0" fontId="19" fillId="4" borderId="9" xfId="0" applyFont="1" applyFill="1" applyBorder="1" applyProtection="1"/>
    <xf numFmtId="38" fontId="21" fillId="4" borderId="9" xfId="1" applyNumberFormat="1" applyFont="1" applyFill="1" applyBorder="1" applyProtection="1">
      <protection locked="0"/>
    </xf>
    <xf numFmtId="0" fontId="19" fillId="4" borderId="9" xfId="0" applyFont="1" applyFill="1" applyBorder="1" applyAlignment="1" applyProtection="1">
      <alignment horizontal="left"/>
    </xf>
    <xf numFmtId="38" fontId="21" fillId="4" borderId="10" xfId="1" applyNumberFormat="1" applyFont="1" applyFill="1" applyBorder="1" applyProtection="1"/>
    <xf numFmtId="38" fontId="21" fillId="4" borderId="9" xfId="1" applyNumberFormat="1" applyFont="1" applyFill="1" applyBorder="1" applyProtection="1"/>
    <xf numFmtId="0" fontId="19" fillId="0" borderId="5" xfId="0" applyFont="1" applyBorder="1" applyProtection="1"/>
    <xf numFmtId="0" fontId="19" fillId="0" borderId="0" xfId="0" applyFont="1" applyBorder="1" applyProtection="1"/>
    <xf numFmtId="38" fontId="21" fillId="0" borderId="6" xfId="1" applyNumberFormat="1" applyFont="1" applyBorder="1" applyProtection="1">
      <protection locked="0"/>
    </xf>
    <xf numFmtId="38" fontId="21" fillId="0" borderId="0" xfId="1" applyNumberFormat="1" applyFont="1" applyBorder="1" applyProtection="1">
      <protection locked="0"/>
    </xf>
    <xf numFmtId="0" fontId="21" fillId="0" borderId="5" xfId="0" applyFont="1" applyFill="1" applyBorder="1" applyProtection="1"/>
    <xf numFmtId="0" fontId="21" fillId="0" borderId="0" xfId="0" applyFont="1" applyFill="1" applyBorder="1" applyProtection="1"/>
    <xf numFmtId="38" fontId="21" fillId="0" borderId="1" xfId="1" applyNumberFormat="1" applyFont="1" applyBorder="1"/>
    <xf numFmtId="38" fontId="21" fillId="0" borderId="11" xfId="1" applyNumberFormat="1" applyFont="1" applyBorder="1"/>
    <xf numFmtId="38" fontId="21" fillId="4" borderId="2" xfId="1" applyNumberFormat="1" applyFont="1" applyFill="1" applyBorder="1" applyProtection="1"/>
    <xf numFmtId="38" fontId="21" fillId="4" borderId="4" xfId="1" applyNumberFormat="1" applyFont="1" applyFill="1" applyBorder="1" applyProtection="1"/>
    <xf numFmtId="0" fontId="22" fillId="0" borderId="5" xfId="0" applyFont="1" applyBorder="1" applyProtection="1"/>
    <xf numFmtId="0" fontId="22" fillId="0" borderId="0" xfId="0" applyFont="1" applyBorder="1" applyProtection="1"/>
    <xf numFmtId="38" fontId="22" fillId="0" borderId="6" xfId="1" applyNumberFormat="1" applyFont="1" applyBorder="1" applyProtection="1"/>
    <xf numFmtId="38" fontId="21" fillId="0" borderId="2" xfId="1" applyNumberFormat="1" applyFont="1" applyBorder="1"/>
    <xf numFmtId="38" fontId="21" fillId="0" borderId="4" xfId="1" applyNumberFormat="1" applyFont="1" applyBorder="1"/>
    <xf numFmtId="0" fontId="11" fillId="4" borderId="8" xfId="0" applyFont="1" applyFill="1" applyBorder="1" applyProtection="1"/>
    <xf numFmtId="0" fontId="18" fillId="4" borderId="9" xfId="0" applyFont="1" applyFill="1" applyBorder="1" applyProtection="1"/>
    <xf numFmtId="0" fontId="23" fillId="5" borderId="3" xfId="0" applyFont="1" applyFill="1" applyBorder="1" applyAlignment="1" applyProtection="1">
      <alignment horizontal="left"/>
    </xf>
    <xf numFmtId="0" fontId="23" fillId="5" borderId="2" xfId="0" applyFont="1" applyFill="1" applyBorder="1" applyAlignment="1" applyProtection="1">
      <alignment horizontal="left"/>
    </xf>
    <xf numFmtId="0" fontId="5" fillId="0" borderId="6" xfId="0" applyFont="1" applyBorder="1" applyProtection="1"/>
    <xf numFmtId="0" fontId="8" fillId="0" borderId="5" xfId="0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5" fillId="0" borderId="5" xfId="0" applyNumberFormat="1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horizontal="left"/>
    </xf>
    <xf numFmtId="0" fontId="5" fillId="0" borderId="6" xfId="0" applyNumberFormat="1" applyFont="1" applyFill="1" applyBorder="1" applyAlignment="1" applyProtection="1"/>
    <xf numFmtId="14" fontId="3" fillId="0" borderId="7" xfId="0" applyNumberFormat="1" applyFont="1" applyBorder="1"/>
    <xf numFmtId="0" fontId="5" fillId="0" borderId="11" xfId="0" applyNumberFormat="1" applyFont="1" applyFill="1" applyBorder="1" applyAlignment="1" applyProtection="1"/>
    <xf numFmtId="0" fontId="0" fillId="0" borderId="5" xfId="0" applyBorder="1" applyProtection="1"/>
    <xf numFmtId="38" fontId="22" fillId="0" borderId="0" xfId="1" applyNumberFormat="1" applyFont="1" applyBorder="1" applyProtection="1"/>
    <xf numFmtId="0" fontId="2" fillId="0" borderId="0" xfId="0" applyFont="1" applyFill="1" applyBorder="1" applyProtection="1"/>
    <xf numFmtId="0" fontId="22" fillId="7" borderId="0" xfId="0" applyFont="1" applyFill="1"/>
    <xf numFmtId="10" fontId="22" fillId="7" borderId="0" xfId="0" applyNumberFormat="1" applyFont="1" applyFill="1"/>
    <xf numFmtId="0" fontId="20" fillId="0" borderId="0" xfId="0" applyFont="1" applyBorder="1" applyProtection="1"/>
    <xf numFmtId="0" fontId="20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14" fontId="18" fillId="0" borderId="0" xfId="0" applyNumberFormat="1" applyFont="1" applyBorder="1" applyProtection="1">
      <protection locked="0"/>
    </xf>
    <xf numFmtId="0" fontId="18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41" fontId="2" fillId="0" borderId="0" xfId="0" applyNumberFormat="1" applyFont="1" applyFill="1"/>
    <xf numFmtId="41" fontId="2" fillId="0" borderId="0" xfId="0" applyNumberFormat="1" applyFont="1" applyFill="1" applyBorder="1" applyProtection="1">
      <protection locked="0"/>
    </xf>
    <xf numFmtId="10" fontId="22" fillId="7" borderId="0" xfId="5" applyNumberFormat="1" applyFont="1" applyFill="1"/>
    <xf numFmtId="0" fontId="7" fillId="0" borderId="0" xfId="0" applyFont="1" applyAlignment="1">
      <alignment horizontal="center"/>
    </xf>
    <xf numFmtId="38" fontId="22" fillId="0" borderId="0" xfId="0" applyNumberFormat="1" applyFont="1"/>
    <xf numFmtId="0" fontId="2" fillId="0" borderId="0" xfId="0" applyFont="1" applyBorder="1" applyProtection="1"/>
    <xf numFmtId="0" fontId="2" fillId="0" borderId="12" xfId="0" applyFont="1" applyBorder="1" applyAlignment="1">
      <alignment horizontal="center"/>
    </xf>
    <xf numFmtId="0" fontId="26" fillId="7" borderId="12" xfId="0" applyFont="1" applyFill="1" applyBorder="1" applyAlignment="1" applyProtection="1">
      <alignment horizontal="center"/>
    </xf>
    <xf numFmtId="0" fontId="2" fillId="7" borderId="12" xfId="0" applyFont="1" applyFill="1" applyBorder="1" applyAlignment="1">
      <alignment horizontal="center"/>
    </xf>
    <xf numFmtId="41" fontId="22" fillId="0" borderId="0" xfId="0" applyNumberFormat="1" applyFont="1"/>
    <xf numFmtId="0" fontId="22" fillId="0" borderId="13" xfId="0" applyFont="1" applyBorder="1"/>
    <xf numFmtId="41" fontId="7" fillId="0" borderId="0" xfId="0" applyNumberFormat="1" applyFont="1"/>
    <xf numFmtId="41" fontId="22" fillId="0" borderId="13" xfId="0" applyNumberFormat="1" applyFont="1" applyBorder="1"/>
    <xf numFmtId="10" fontId="2" fillId="0" borderId="0" xfId="0" applyNumberFormat="1" applyFont="1" applyAlignment="1">
      <alignment horizontal="center"/>
    </xf>
    <xf numFmtId="0" fontId="2" fillId="0" borderId="0" xfId="0" applyFont="1"/>
    <xf numFmtId="0" fontId="25" fillId="0" borderId="5" xfId="0" applyFont="1" applyBorder="1" applyProtection="1"/>
    <xf numFmtId="0" fontId="2" fillId="7" borderId="0" xfId="0" applyFont="1" applyFill="1" applyBorder="1" applyProtection="1"/>
    <xf numFmtId="0" fontId="7" fillId="0" borderId="0" xfId="0" applyFont="1" applyFill="1"/>
    <xf numFmtId="37" fontId="14" fillId="0" borderId="0" xfId="2" applyNumberFormat="1" applyFont="1" applyFill="1" applyBorder="1" applyAlignment="1">
      <alignment horizontal="right"/>
    </xf>
    <xf numFmtId="168" fontId="7" fillId="0" borderId="0" xfId="0" applyNumberFormat="1" applyFont="1" applyAlignment="1" applyProtection="1">
      <alignment horizontal="left"/>
    </xf>
    <xf numFmtId="14" fontId="6" fillId="0" borderId="0" xfId="0" applyNumberFormat="1" applyFont="1" applyProtection="1"/>
    <xf numFmtId="0" fontId="6" fillId="2" borderId="0" xfId="0" applyFont="1" applyFill="1"/>
    <xf numFmtId="42" fontId="11" fillId="0" borderId="0" xfId="0" applyNumberFormat="1" applyFont="1" applyFill="1" applyBorder="1" applyProtection="1">
      <protection locked="0"/>
    </xf>
    <xf numFmtId="0" fontId="22" fillId="0" borderId="5" xfId="0" applyFont="1" applyFill="1" applyBorder="1" applyProtection="1"/>
    <xf numFmtId="0" fontId="22" fillId="0" borderId="0" xfId="0" applyFont="1" applyFill="1" applyBorder="1" applyProtection="1"/>
    <xf numFmtId="41" fontId="22" fillId="0" borderId="0" xfId="0" applyNumberFormat="1" applyFont="1" applyBorder="1"/>
    <xf numFmtId="41" fontId="7" fillId="0" borderId="0" xfId="0" applyNumberFormat="1" applyFont="1" applyBorder="1"/>
    <xf numFmtId="0" fontId="6" fillId="0" borderId="0" xfId="0" applyFont="1"/>
    <xf numFmtId="37" fontId="12" fillId="0" borderId="0" xfId="2" applyNumberFormat="1" applyFont="1" applyFill="1" applyBorder="1" applyAlignment="1">
      <alignment horizontal="right"/>
    </xf>
    <xf numFmtId="37" fontId="12" fillId="8" borderId="12" xfId="2" applyNumberFormat="1" applyFont="1" applyFill="1" applyBorder="1" applyAlignment="1">
      <alignment horizontal="right"/>
    </xf>
    <xf numFmtId="14" fontId="12" fillId="8" borderId="12" xfId="2" applyNumberFormat="1" applyFont="1" applyFill="1" applyBorder="1" applyAlignment="1">
      <alignment horizontal="right"/>
    </xf>
    <xf numFmtId="0" fontId="7" fillId="0" borderId="12" xfId="0" applyFont="1" applyBorder="1"/>
    <xf numFmtId="0" fontId="7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10" fillId="2" borderId="12" xfId="3" applyFont="1" applyFill="1" applyBorder="1" applyAlignment="1" applyProtection="1"/>
    <xf numFmtId="0" fontId="15" fillId="2" borderId="12" xfId="0" applyFont="1" applyFill="1" applyBorder="1"/>
    <xf numFmtId="0" fontId="2" fillId="8" borderId="12" xfId="0" applyFont="1" applyFill="1" applyBorder="1"/>
    <xf numFmtId="14" fontId="2" fillId="8" borderId="12" xfId="0" applyNumberFormat="1" applyFont="1" applyFill="1" applyBorder="1" applyAlignment="1">
      <alignment horizontal="left"/>
    </xf>
    <xf numFmtId="167" fontId="12" fillId="8" borderId="12" xfId="2" applyNumberFormat="1" applyFont="1" applyFill="1" applyBorder="1" applyAlignment="1">
      <alignment horizontal="right"/>
    </xf>
    <xf numFmtId="1" fontId="12" fillId="8" borderId="12" xfId="2" applyNumberFormat="1" applyFont="1" applyFill="1" applyBorder="1" applyAlignment="1">
      <alignment horizontal="right"/>
    </xf>
    <xf numFmtId="0" fontId="12" fillId="8" borderId="12" xfId="4" applyFont="1" applyFill="1" applyBorder="1" applyAlignment="1">
      <alignment horizontal="right"/>
    </xf>
    <xf numFmtId="14" fontId="2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Fill="1"/>
    <xf numFmtId="0" fontId="6" fillId="0" borderId="0" xfId="0" applyFont="1" applyFill="1" applyBorder="1"/>
    <xf numFmtId="38" fontId="6" fillId="0" borderId="0" xfId="0" applyNumberFormat="1" applyFont="1"/>
    <xf numFmtId="44" fontId="12" fillId="8" borderId="12" xfId="2" applyFont="1" applyFill="1" applyBorder="1" applyAlignment="1">
      <alignment horizontal="right"/>
    </xf>
    <xf numFmtId="0" fontId="6" fillId="9" borderId="0" xfId="0" applyFont="1" applyFill="1"/>
    <xf numFmtId="0" fontId="6" fillId="0" borderId="12" xfId="0" applyFont="1" applyBorder="1"/>
    <xf numFmtId="0" fontId="28" fillId="0" borderId="13" xfId="0" applyFont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9" fillId="0" borderId="5" xfId="0" applyFont="1" applyBorder="1"/>
    <xf numFmtId="0" fontId="0" fillId="0" borderId="6" xfId="0" applyBorder="1"/>
    <xf numFmtId="0" fontId="0" fillId="10" borderId="5" xfId="0" applyFill="1" applyBorder="1"/>
    <xf numFmtId="0" fontId="0" fillId="10" borderId="0" xfId="0" applyFill="1" applyAlignment="1">
      <alignment horizontal="center"/>
    </xf>
    <xf numFmtId="0" fontId="0" fillId="11" borderId="5" xfId="0" applyFill="1" applyBorder="1"/>
    <xf numFmtId="5" fontId="0" fillId="10" borderId="1" xfId="0" applyNumberFormat="1" applyFill="1" applyBorder="1"/>
    <xf numFmtId="5" fontId="30" fillId="0" borderId="0" xfId="0" applyNumberFormat="1" applyFont="1"/>
    <xf numFmtId="0" fontId="0" fillId="0" borderId="5" xfId="0" applyBorder="1"/>
    <xf numFmtId="5" fontId="0" fillId="0" borderId="0" xfId="0" applyNumberFormat="1"/>
    <xf numFmtId="0" fontId="29" fillId="12" borderId="5" xfId="0" applyFont="1" applyFill="1" applyBorder="1"/>
    <xf numFmtId="5" fontId="0" fillId="12" borderId="0" xfId="0" applyNumberFormat="1" applyFill="1"/>
    <xf numFmtId="0" fontId="0" fillId="12" borderId="5" xfId="0" applyFill="1" applyBorder="1"/>
    <xf numFmtId="169" fontId="30" fillId="12" borderId="0" xfId="0" applyNumberFormat="1" applyFont="1" applyFill="1"/>
    <xf numFmtId="0" fontId="0" fillId="0" borderId="17" xfId="0" applyBorder="1"/>
    <xf numFmtId="0" fontId="0" fillId="0" borderId="18" xfId="0" applyBorder="1"/>
    <xf numFmtId="0" fontId="6" fillId="0" borderId="12" xfId="0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4" fillId="5" borderId="3" xfId="0" applyNumberFormat="1" applyFont="1" applyFill="1" applyBorder="1" applyAlignment="1" applyProtection="1">
      <alignment horizontal="center"/>
    </xf>
    <xf numFmtId="0" fontId="24" fillId="5" borderId="2" xfId="0" applyNumberFormat="1" applyFont="1" applyFill="1" applyBorder="1" applyAlignment="1" applyProtection="1">
      <alignment horizontal="center"/>
    </xf>
    <xf numFmtId="0" fontId="24" fillId="5" borderId="4" xfId="0" applyNumberFormat="1" applyFont="1" applyFill="1" applyBorder="1" applyAlignment="1" applyProtection="1">
      <alignment horizontal="center"/>
    </xf>
    <xf numFmtId="0" fontId="2" fillId="0" borderId="0" xfId="0" applyFont="1" applyFill="1"/>
    <xf numFmtId="0" fontId="6" fillId="8" borderId="12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Hyperlink" xfId="3" builtinId="8"/>
    <cellStyle name="Input" xfId="4" builtinId="20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ristow\c\My%20Documents\reia11l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General"/>
      <sheetName val="Rent Roll"/>
      <sheetName val="Annual Property Operating Data"/>
      <sheetName val="Cashflow and Resale Analysis"/>
      <sheetName val="Real Estate Business Plan"/>
      <sheetName val="CashGraph"/>
      <sheetName val="User Work Area"/>
      <sheetName val="MenuSheet"/>
      <sheetName val="Interim"/>
    </sheetNames>
    <sheetDataSet>
      <sheetData sheetId="0" refreshError="1"/>
      <sheetData sheetId="1">
        <row r="17">
          <cell r="B1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workbookViewId="0">
      <selection activeCell="B7" sqref="B7"/>
    </sheetView>
  </sheetViews>
  <sheetFormatPr defaultColWidth="9.140625" defaultRowHeight="12.75"/>
  <cols>
    <col min="1" max="1" width="48.42578125" style="20" customWidth="1"/>
    <col min="2" max="2" width="27.7109375" style="20" customWidth="1"/>
    <col min="3" max="3" width="19.42578125" style="20" customWidth="1"/>
    <col min="4" max="4" width="48.5703125" style="20" bestFit="1" customWidth="1"/>
    <col min="5" max="5" width="12.28515625" style="20" bestFit="1" customWidth="1"/>
    <col min="6" max="6" width="10.28515625" style="20" customWidth="1"/>
    <col min="7" max="14" width="10.28515625" style="20" bestFit="1" customWidth="1"/>
    <col min="15" max="16384" width="9.140625" style="20"/>
  </cols>
  <sheetData>
    <row r="1" spans="1:15">
      <c r="A1" s="113" t="s">
        <v>52</v>
      </c>
      <c r="B1" s="132" t="s">
        <v>94</v>
      </c>
      <c r="C1" s="21"/>
      <c r="D1" s="127"/>
      <c r="E1" s="127"/>
      <c r="F1" s="127"/>
      <c r="G1" s="127"/>
    </row>
    <row r="2" spans="1:15">
      <c r="A2" s="113" t="s">
        <v>53</v>
      </c>
      <c r="B2" s="132" t="s">
        <v>93</v>
      </c>
      <c r="C2" s="21"/>
      <c r="D2" s="127"/>
      <c r="E2" s="127"/>
      <c r="F2" s="127"/>
      <c r="G2" s="127"/>
    </row>
    <row r="3" spans="1:15">
      <c r="A3" s="113" t="s">
        <v>54</v>
      </c>
      <c r="B3" s="133">
        <v>42831</v>
      </c>
      <c r="D3" s="127"/>
      <c r="E3" s="127"/>
      <c r="F3" s="127"/>
      <c r="G3" s="127"/>
    </row>
    <row r="4" spans="1:15" ht="15.75" thickBot="1">
      <c r="A4" s="113"/>
      <c r="B4" s="163"/>
      <c r="C4" s="18"/>
      <c r="D4" s="128"/>
      <c r="E4" s="128"/>
      <c r="F4" s="128"/>
      <c r="G4" s="128"/>
      <c r="K4" s="144" t="s">
        <v>96</v>
      </c>
      <c r="L4" s="145"/>
      <c r="M4" s="145"/>
      <c r="N4" s="145"/>
      <c r="O4" s="145"/>
    </row>
    <row r="5" spans="1:15">
      <c r="A5" s="113"/>
      <c r="B5" s="164" t="s">
        <v>85</v>
      </c>
      <c r="C5" s="18"/>
      <c r="D5" s="128"/>
      <c r="E5" s="128"/>
      <c r="F5" s="128"/>
      <c r="G5" s="128"/>
      <c r="K5" s="146"/>
      <c r="L5"/>
      <c r="M5"/>
      <c r="N5"/>
      <c r="O5" s="147"/>
    </row>
    <row r="6" spans="1:15" ht="15">
      <c r="A6" s="113"/>
      <c r="B6" s="165"/>
      <c r="C6" s="18"/>
      <c r="D6" s="128"/>
      <c r="E6" s="128"/>
      <c r="F6" s="128"/>
      <c r="G6" s="128"/>
      <c r="K6" s="148" t="s">
        <v>97</v>
      </c>
      <c r="L6"/>
      <c r="M6"/>
      <c r="N6"/>
      <c r="O6" s="149"/>
    </row>
    <row r="7" spans="1:15">
      <c r="A7" s="138" t="s">
        <v>108</v>
      </c>
      <c r="B7" s="170" t="s">
        <v>106</v>
      </c>
      <c r="C7" s="18"/>
      <c r="D7" s="128"/>
      <c r="E7" s="128"/>
      <c r="F7" s="128"/>
      <c r="G7" s="128"/>
      <c r="K7" s="150" t="s">
        <v>98</v>
      </c>
      <c r="L7" s="151" t="s">
        <v>99</v>
      </c>
      <c r="M7" s="151" t="s">
        <v>100</v>
      </c>
      <c r="N7"/>
      <c r="O7" s="149"/>
    </row>
    <row r="8" spans="1:15" ht="15.95" customHeight="1">
      <c r="A8" s="113" t="s">
        <v>13</v>
      </c>
      <c r="B8" s="134">
        <v>0</v>
      </c>
      <c r="C8" s="23"/>
      <c r="D8" s="127"/>
      <c r="E8" s="128"/>
      <c r="F8" s="128"/>
      <c r="G8" s="128"/>
      <c r="K8" s="152" t="s">
        <v>101</v>
      </c>
      <c r="L8" s="153">
        <v>1099</v>
      </c>
      <c r="M8" s="153">
        <v>1500</v>
      </c>
      <c r="N8"/>
      <c r="O8" s="149"/>
    </row>
    <row r="9" spans="1:15" ht="15.95" customHeight="1">
      <c r="A9" s="113" t="s">
        <v>70</v>
      </c>
      <c r="B9" s="134">
        <v>0</v>
      </c>
      <c r="C9" s="23"/>
      <c r="D9" s="143" t="s">
        <v>44</v>
      </c>
      <c r="E9" s="128"/>
      <c r="F9" s="128"/>
      <c r="G9" s="128"/>
      <c r="K9" s="152" t="s">
        <v>102</v>
      </c>
      <c r="L9" s="154">
        <v>1100</v>
      </c>
      <c r="M9" s="154">
        <v>900</v>
      </c>
      <c r="N9"/>
      <c r="O9" s="149"/>
    </row>
    <row r="10" spans="1:15" ht="15.95" customHeight="1">
      <c r="A10" s="113" t="s">
        <v>71</v>
      </c>
      <c r="B10" s="134">
        <v>0</v>
      </c>
      <c r="C10" s="23"/>
      <c r="D10" s="129"/>
      <c r="E10" s="128"/>
      <c r="F10" s="128"/>
      <c r="G10" s="128"/>
      <c r="K10" s="152" t="s">
        <v>103</v>
      </c>
      <c r="L10" s="154">
        <v>2000</v>
      </c>
      <c r="M10" s="154">
        <v>1800</v>
      </c>
      <c r="N10"/>
      <c r="O10" s="149"/>
    </row>
    <row r="11" spans="1:15" ht="15.95" customHeight="1">
      <c r="A11" s="138" t="s">
        <v>81</v>
      </c>
      <c r="B11" s="135">
        <v>0</v>
      </c>
      <c r="C11" s="23" t="s">
        <v>12</v>
      </c>
      <c r="D11" s="130"/>
      <c r="E11" s="128"/>
      <c r="F11" s="128"/>
      <c r="G11" s="128"/>
      <c r="K11" s="155"/>
      <c r="L11" s="156"/>
      <c r="M11" s="156"/>
      <c r="N11"/>
      <c r="O11" s="149"/>
    </row>
    <row r="12" spans="1:15" ht="15.95" customHeight="1">
      <c r="A12" s="138" t="s">
        <v>82</v>
      </c>
      <c r="B12" s="136">
        <v>0</v>
      </c>
      <c r="C12" s="23" t="s">
        <v>12</v>
      </c>
      <c r="D12" s="131" t="s">
        <v>44</v>
      </c>
      <c r="E12" s="128"/>
      <c r="F12" s="128"/>
      <c r="G12" s="128"/>
      <c r="K12" s="157" t="s">
        <v>104</v>
      </c>
      <c r="L12" s="158"/>
      <c r="M12" s="156"/>
      <c r="N12"/>
      <c r="O12" s="149"/>
    </row>
    <row r="13" spans="1:15" ht="15.95" customHeight="1">
      <c r="A13" s="113" t="s">
        <v>74</v>
      </c>
      <c r="B13" s="126">
        <v>43770</v>
      </c>
      <c r="C13" s="142" t="s">
        <v>95</v>
      </c>
      <c r="D13" s="131"/>
      <c r="E13" s="128"/>
      <c r="F13" s="128"/>
      <c r="G13" s="128"/>
      <c r="K13" s="159" t="s">
        <v>105</v>
      </c>
      <c r="L13" s="160">
        <v>0.03</v>
      </c>
      <c r="M13" s="156"/>
      <c r="N13"/>
      <c r="O13" s="149"/>
    </row>
    <row r="14" spans="1:15" ht="15.95" customHeight="1">
      <c r="A14" s="113" t="s">
        <v>43</v>
      </c>
      <c r="B14" s="136">
        <v>0</v>
      </c>
      <c r="C14" s="23" t="s">
        <v>12</v>
      </c>
      <c r="D14" s="131" t="s">
        <v>40</v>
      </c>
      <c r="E14" s="128"/>
      <c r="F14" s="128"/>
      <c r="G14" s="128"/>
      <c r="K14" s="159" t="s">
        <v>106</v>
      </c>
      <c r="L14" s="160">
        <v>0.05</v>
      </c>
      <c r="M14" s="156"/>
      <c r="N14"/>
      <c r="O14" s="149"/>
    </row>
    <row r="15" spans="1:15" ht="15.95" customHeight="1">
      <c r="A15" s="113" t="s">
        <v>14</v>
      </c>
      <c r="B15" s="136">
        <v>0</v>
      </c>
      <c r="C15" s="23" t="s">
        <v>18</v>
      </c>
      <c r="D15" s="131"/>
      <c r="E15" s="128"/>
      <c r="F15" s="128"/>
      <c r="G15" s="128"/>
      <c r="K15" s="159" t="s">
        <v>107</v>
      </c>
      <c r="L15" s="160">
        <v>7.0000000000000007E-2</v>
      </c>
      <c r="M15" s="156"/>
      <c r="N15"/>
      <c r="O15" s="149"/>
    </row>
    <row r="16" spans="1:15" ht="15.95" customHeight="1" thickBot="1">
      <c r="A16" s="113" t="s">
        <v>35</v>
      </c>
      <c r="B16" s="134">
        <v>0</v>
      </c>
      <c r="C16" s="23"/>
      <c r="D16" s="131" t="s">
        <v>86</v>
      </c>
      <c r="E16" s="128"/>
      <c r="F16" s="128"/>
      <c r="G16" s="128"/>
      <c r="K16" s="161"/>
      <c r="L16" s="145"/>
      <c r="M16" s="145"/>
      <c r="N16" s="145"/>
      <c r="O16" s="162"/>
    </row>
    <row r="17" spans="1:15" ht="15.95" customHeight="1">
      <c r="A17" s="113" t="s">
        <v>36</v>
      </c>
      <c r="B17" s="125">
        <v>1</v>
      </c>
      <c r="C17" s="23"/>
      <c r="D17" s="131"/>
      <c r="E17" s="128"/>
      <c r="F17" s="128"/>
      <c r="G17" s="128"/>
      <c r="K17"/>
      <c r="L17"/>
      <c r="M17"/>
      <c r="N17"/>
      <c r="O17"/>
    </row>
    <row r="18" spans="1:15" ht="15.95" customHeight="1">
      <c r="A18" s="138" t="s">
        <v>83</v>
      </c>
      <c r="B18" s="136">
        <v>0</v>
      </c>
      <c r="C18" s="23" t="s">
        <v>12</v>
      </c>
      <c r="D18" s="131" t="s">
        <v>40</v>
      </c>
      <c r="E18" s="128"/>
      <c r="F18" s="128"/>
      <c r="G18" s="128"/>
      <c r="K18"/>
      <c r="L18"/>
      <c r="M18"/>
      <c r="N18"/>
      <c r="O18"/>
    </row>
    <row r="19" spans="1:15" ht="15.95" customHeight="1">
      <c r="A19" s="138" t="s">
        <v>84</v>
      </c>
      <c r="B19" s="136">
        <v>0</v>
      </c>
      <c r="C19" s="23" t="s">
        <v>12</v>
      </c>
      <c r="D19" s="131" t="s">
        <v>40</v>
      </c>
      <c r="E19" s="128"/>
      <c r="F19" s="128"/>
      <c r="G19" s="128"/>
    </row>
    <row r="20" spans="1:15" ht="15.95" customHeight="1">
      <c r="A20" s="113" t="s">
        <v>15</v>
      </c>
      <c r="B20" s="134">
        <v>0</v>
      </c>
      <c r="C20" s="23"/>
      <c r="D20" s="131" t="s">
        <v>40</v>
      </c>
      <c r="E20" s="128"/>
      <c r="F20" s="128"/>
      <c r="G20" s="128"/>
    </row>
    <row r="21" spans="1:15" ht="15.95" customHeight="1">
      <c r="A21" s="113" t="s">
        <v>22</v>
      </c>
      <c r="B21" s="134"/>
      <c r="C21" s="23"/>
      <c r="D21" s="131" t="s">
        <v>40</v>
      </c>
      <c r="E21" s="128"/>
      <c r="F21" s="128"/>
      <c r="G21" s="128"/>
    </row>
    <row r="22" spans="1:15" ht="15.95" customHeight="1">
      <c r="A22" s="113" t="s">
        <v>16</v>
      </c>
      <c r="B22" s="134">
        <v>0</v>
      </c>
      <c r="C22" s="23"/>
      <c r="D22" s="131" t="s">
        <v>40</v>
      </c>
      <c r="E22" s="128"/>
      <c r="F22" s="128"/>
      <c r="G22" s="128"/>
    </row>
    <row r="23" spans="1:15" ht="15.95" customHeight="1">
      <c r="A23" s="113" t="s">
        <v>65</v>
      </c>
      <c r="B23" s="136">
        <v>0</v>
      </c>
      <c r="C23" s="23" t="s">
        <v>12</v>
      </c>
      <c r="D23" s="131" t="s">
        <v>87</v>
      </c>
      <c r="E23" s="128"/>
      <c r="F23" s="128"/>
      <c r="G23" s="128"/>
    </row>
    <row r="24" spans="1:15" ht="15.95" customHeight="1">
      <c r="A24" s="113" t="s">
        <v>17</v>
      </c>
      <c r="B24" s="141">
        <v>0</v>
      </c>
      <c r="C24" s="23" t="s">
        <v>44</v>
      </c>
      <c r="D24" s="131" t="s">
        <v>88</v>
      </c>
      <c r="E24" s="128"/>
      <c r="F24" s="128"/>
      <c r="G24" s="128"/>
    </row>
    <row r="25" spans="1:15" ht="15.95" customHeight="1">
      <c r="A25" s="113" t="s">
        <v>41</v>
      </c>
      <c r="B25" s="134">
        <v>0</v>
      </c>
      <c r="C25" s="23"/>
      <c r="D25" s="131"/>
      <c r="E25" s="128"/>
      <c r="F25" s="128"/>
      <c r="G25" s="128"/>
    </row>
    <row r="26" spans="1:15" ht="15.95" customHeight="1">
      <c r="A26" s="113" t="s">
        <v>19</v>
      </c>
      <c r="B26" s="136">
        <v>0</v>
      </c>
      <c r="C26" s="23" t="s">
        <v>12</v>
      </c>
      <c r="D26" s="131" t="s">
        <v>40</v>
      </c>
      <c r="E26" s="128"/>
      <c r="F26" s="128"/>
      <c r="G26" s="128"/>
    </row>
    <row r="27" spans="1:15" ht="15.95" customHeight="1">
      <c r="A27" s="113" t="s">
        <v>39</v>
      </c>
      <c r="B27" s="136">
        <v>0</v>
      </c>
      <c r="C27" s="23" t="s">
        <v>12</v>
      </c>
      <c r="D27" s="131" t="s">
        <v>89</v>
      </c>
      <c r="E27" s="128"/>
      <c r="F27" s="128"/>
      <c r="G27" s="128"/>
    </row>
    <row r="28" spans="1:15" ht="15.95" customHeight="1">
      <c r="A28" s="113" t="s">
        <v>20</v>
      </c>
      <c r="B28" s="141">
        <v>0</v>
      </c>
      <c r="C28" s="23" t="s">
        <v>44</v>
      </c>
      <c r="D28" s="131" t="s">
        <v>90</v>
      </c>
      <c r="E28" s="128"/>
      <c r="F28" s="128"/>
      <c r="G28" s="128"/>
    </row>
    <row r="29" spans="1:15" ht="15.95" customHeight="1">
      <c r="A29" s="113" t="s">
        <v>21</v>
      </c>
      <c r="B29" s="136">
        <v>0</v>
      </c>
      <c r="C29" s="23" t="s">
        <v>12</v>
      </c>
      <c r="D29" s="131" t="s">
        <v>91</v>
      </c>
      <c r="E29" s="128"/>
      <c r="F29" s="128"/>
      <c r="G29" s="128"/>
    </row>
    <row r="30" spans="1:15" ht="15.95" customHeight="1">
      <c r="A30" s="113" t="s">
        <v>46</v>
      </c>
      <c r="B30" s="125">
        <v>0</v>
      </c>
      <c r="C30" s="117" t="s">
        <v>18</v>
      </c>
      <c r="D30" s="128"/>
      <c r="E30" s="128"/>
      <c r="F30" s="128"/>
      <c r="G30" s="128"/>
    </row>
    <row r="31" spans="1:15" ht="15.95" customHeight="1">
      <c r="A31" s="113" t="s">
        <v>72</v>
      </c>
      <c r="B31" s="134">
        <v>0</v>
      </c>
      <c r="C31" s="18"/>
      <c r="D31" s="128"/>
      <c r="E31" s="128"/>
      <c r="F31" s="128"/>
      <c r="G31" s="128"/>
    </row>
    <row r="32" spans="1:15" ht="15.95" customHeight="1">
      <c r="A32" s="113" t="s">
        <v>73</v>
      </c>
      <c r="B32" s="125">
        <v>0</v>
      </c>
      <c r="C32" s="23" t="s">
        <v>12</v>
      </c>
      <c r="D32" s="128"/>
      <c r="E32" s="128"/>
      <c r="F32" s="128"/>
      <c r="G32" s="128"/>
    </row>
    <row r="33" spans="1:7" ht="15.95" customHeight="1">
      <c r="A33" s="138" t="s">
        <v>75</v>
      </c>
      <c r="B33" s="126">
        <v>43770</v>
      </c>
      <c r="C33" s="142" t="s">
        <v>95</v>
      </c>
      <c r="D33" s="128"/>
      <c r="E33" s="128"/>
      <c r="F33" s="128"/>
      <c r="G33" s="128"/>
    </row>
    <row r="34" spans="1:7" ht="15.95" customHeight="1">
      <c r="A34" s="139" t="s">
        <v>76</v>
      </c>
      <c r="B34" s="136">
        <v>0</v>
      </c>
      <c r="C34" s="23" t="s">
        <v>18</v>
      </c>
      <c r="D34" s="128"/>
      <c r="E34" s="128"/>
      <c r="F34" s="128"/>
      <c r="G34" s="128"/>
    </row>
    <row r="35" spans="1:7" ht="15.95" customHeight="1">
      <c r="A35" s="113"/>
      <c r="B35" s="124"/>
      <c r="C35" s="18"/>
      <c r="D35" s="128"/>
      <c r="E35" s="128"/>
      <c r="F35" s="128"/>
      <c r="G35" s="128"/>
    </row>
    <row r="36" spans="1:7" ht="15.95" customHeight="1">
      <c r="A36" s="113"/>
      <c r="B36" s="114"/>
      <c r="C36" s="18"/>
      <c r="D36" s="128"/>
      <c r="E36" s="128"/>
      <c r="F36" s="128"/>
      <c r="G36" s="128"/>
    </row>
    <row r="37" spans="1:7">
      <c r="A37" s="18"/>
      <c r="B37" s="18"/>
      <c r="C37" s="18"/>
      <c r="D37" s="128"/>
      <c r="E37" s="128"/>
      <c r="F37" s="128"/>
      <c r="G37" s="128"/>
    </row>
    <row r="38" spans="1:7">
      <c r="A38" s="18"/>
      <c r="B38" s="18"/>
      <c r="C38" s="18"/>
      <c r="D38" s="128"/>
      <c r="E38" s="128"/>
      <c r="F38" s="128"/>
      <c r="G38" s="128"/>
    </row>
    <row r="39" spans="1:7">
      <c r="A39" s="18"/>
      <c r="B39" s="18"/>
      <c r="C39" s="18"/>
      <c r="D39" s="128"/>
      <c r="E39" s="128"/>
      <c r="F39" s="128"/>
      <c r="G39" s="128"/>
    </row>
    <row r="40" spans="1:7">
      <c r="A40" s="18"/>
      <c r="B40" s="18"/>
      <c r="C40" s="18"/>
      <c r="D40" s="128"/>
      <c r="E40" s="128"/>
      <c r="F40" s="128"/>
      <c r="G40" s="128"/>
    </row>
    <row r="41" spans="1:7">
      <c r="A41" s="18"/>
      <c r="B41" s="18"/>
      <c r="C41" s="18"/>
      <c r="D41" s="128"/>
      <c r="E41" s="128"/>
      <c r="F41" s="128"/>
      <c r="G41" s="128"/>
    </row>
    <row r="42" spans="1:7">
      <c r="A42" s="18"/>
      <c r="B42" s="18"/>
      <c r="C42" s="18"/>
      <c r="D42" s="128"/>
      <c r="E42" s="128"/>
      <c r="F42" s="128"/>
      <c r="G42" s="128"/>
    </row>
    <row r="43" spans="1:7">
      <c r="D43" s="127"/>
      <c r="E43" s="127"/>
      <c r="F43" s="127"/>
      <c r="G43" s="127"/>
    </row>
    <row r="44" spans="1:7">
      <c r="D44" s="127"/>
      <c r="E44" s="127"/>
      <c r="F44" s="127"/>
      <c r="G44" s="127"/>
    </row>
  </sheetData>
  <mergeCells count="1">
    <mergeCell ref="B5:B6"/>
  </mergeCells>
  <phoneticPr fontId="0" type="noConversion"/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Normal="100" workbookViewId="0">
      <selection activeCell="C15" sqref="C15"/>
    </sheetView>
  </sheetViews>
  <sheetFormatPr defaultColWidth="9.140625" defaultRowHeight="12.75"/>
  <cols>
    <col min="1" max="1" width="5.140625" style="38" customWidth="1"/>
    <col min="2" max="2" width="27.42578125" style="38" customWidth="1"/>
    <col min="3" max="3" width="12.42578125" style="38" customWidth="1"/>
    <col min="4" max="4" width="12.28515625" style="38" bestFit="1" customWidth="1"/>
    <col min="5" max="12" width="11.42578125" style="38" bestFit="1" customWidth="1"/>
    <col min="13" max="13" width="12.42578125" style="38" bestFit="1" customWidth="1"/>
    <col min="14" max="16384" width="9.140625" style="38"/>
  </cols>
  <sheetData>
    <row r="1" spans="1:4" s="22" customFormat="1">
      <c r="A1" s="28"/>
      <c r="B1" s="28"/>
      <c r="C1" s="28"/>
    </row>
    <row r="2" spans="1:4" s="32" customFormat="1" ht="21.75" customHeight="1">
      <c r="A2" s="28"/>
      <c r="B2" s="29" t="s">
        <v>92</v>
      </c>
      <c r="C2" s="30"/>
      <c r="D2" s="31"/>
    </row>
    <row r="3" spans="1:4" s="35" customFormat="1">
      <c r="A3" s="92"/>
      <c r="B3" s="34"/>
      <c r="C3" s="34"/>
      <c r="D3" s="88"/>
    </row>
    <row r="4" spans="1:4" s="35" customFormat="1">
      <c r="A4" s="88"/>
      <c r="B4" s="95" t="str">
        <f>'PROPERTY INPUT'!B1</f>
        <v>Sample Problem B</v>
      </c>
      <c r="C4" s="36"/>
      <c r="D4" s="89"/>
    </row>
    <row r="5" spans="1:4" s="35" customFormat="1">
      <c r="A5" s="88"/>
      <c r="B5" s="95" t="str">
        <f>'PROPERTY INPUT'!B2</f>
        <v>456 Maple Ave</v>
      </c>
      <c r="C5" s="36"/>
      <c r="D5" s="89"/>
    </row>
    <row r="6" spans="1:4" s="32" customFormat="1">
      <c r="A6" s="88"/>
      <c r="B6" s="93" t="s">
        <v>7</v>
      </c>
      <c r="C6" s="137">
        <f>'PROPERTY INPUT'!B3</f>
        <v>42831</v>
      </c>
      <c r="D6" s="90"/>
    </row>
    <row r="7" spans="1:4" s="32" customFormat="1">
      <c r="A7" s="92"/>
      <c r="B7" s="93" t="s">
        <v>44</v>
      </c>
      <c r="C7" s="94" t="s">
        <v>44</v>
      </c>
      <c r="D7" s="91"/>
    </row>
    <row r="8" spans="1:4" s="32" customFormat="1">
      <c r="A8" s="92"/>
      <c r="B8" s="101" t="s">
        <v>68</v>
      </c>
      <c r="C8" s="96">
        <f>((('PROPERTY INPUT'!$B$8)+('PROPERTY INPUT'!$B$28)))</f>
        <v>0</v>
      </c>
      <c r="D8" s="91"/>
    </row>
    <row r="9" spans="1:4" s="32" customFormat="1">
      <c r="A9" s="92"/>
      <c r="B9" s="93" t="s">
        <v>69</v>
      </c>
      <c r="C9" s="97">
        <f>'PROPERTY INPUT'!B9</f>
        <v>0</v>
      </c>
      <c r="D9" s="91"/>
    </row>
    <row r="10" spans="1:4" s="32" customFormat="1">
      <c r="A10" s="92"/>
      <c r="B10" s="93" t="s">
        <v>56</v>
      </c>
      <c r="C10" s="97">
        <f>SUM(C8:C9)</f>
        <v>0</v>
      </c>
      <c r="D10" s="91"/>
    </row>
    <row r="11" spans="1:4" s="32" customFormat="1">
      <c r="A11" s="92"/>
      <c r="B11" s="101" t="s">
        <v>67</v>
      </c>
      <c r="C11" s="97">
        <f>'PROPERTY INPUT'!B10</f>
        <v>0</v>
      </c>
      <c r="D11" s="91"/>
    </row>
    <row r="12" spans="1:4" s="32" customFormat="1">
      <c r="A12" s="92"/>
      <c r="B12" s="101" t="s">
        <v>79</v>
      </c>
      <c r="C12" s="97">
        <f>'1st LOAN INFO'!C4</f>
        <v>0</v>
      </c>
      <c r="D12" s="91"/>
    </row>
    <row r="13" spans="1:4" s="32" customFormat="1">
      <c r="A13" s="92"/>
      <c r="B13" s="101" t="s">
        <v>80</v>
      </c>
      <c r="C13" s="97">
        <f>'2nd LOAN INFO'!C4</f>
        <v>0</v>
      </c>
      <c r="D13" s="91"/>
    </row>
    <row r="14" spans="1:4" s="32" customFormat="1">
      <c r="A14" s="92"/>
      <c r="B14" s="93" t="s">
        <v>57</v>
      </c>
      <c r="C14" s="97">
        <f>C10-(C12+C13)</f>
        <v>0</v>
      </c>
      <c r="D14" s="91"/>
    </row>
    <row r="15" spans="1:4" s="32" customFormat="1">
      <c r="A15" s="92"/>
      <c r="B15" s="169" t="s">
        <v>109</v>
      </c>
      <c r="C15" s="171" t="str">
        <f>'PROPERTY INPUT'!B7</f>
        <v>B</v>
      </c>
      <c r="D15" s="91"/>
    </row>
    <row r="16" spans="1:4" s="32" customFormat="1">
      <c r="A16" s="92"/>
      <c r="B16" s="85" t="s">
        <v>59</v>
      </c>
      <c r="C16" s="118">
        <f>('PROPERTY INPUT'!$B$10)*(1+'PROPERTY INPUT'!B14/100)^'PROPERTY INPUT'!$B$30</f>
        <v>0</v>
      </c>
      <c r="D16" s="91"/>
    </row>
    <row r="17" spans="1:13" s="32" customFormat="1">
      <c r="A17" s="92"/>
      <c r="B17" s="37"/>
      <c r="C17" s="37"/>
      <c r="D17" s="99" t="s">
        <v>62</v>
      </c>
      <c r="E17" s="99" t="s">
        <v>62</v>
      </c>
      <c r="F17" s="99" t="s">
        <v>62</v>
      </c>
      <c r="G17" s="99" t="s">
        <v>62</v>
      </c>
      <c r="H17" s="99" t="s">
        <v>62</v>
      </c>
      <c r="I17" s="99" t="s">
        <v>62</v>
      </c>
      <c r="J17" s="99" t="s">
        <v>62</v>
      </c>
      <c r="K17" s="99" t="s">
        <v>62</v>
      </c>
      <c r="L17" s="99" t="s">
        <v>62</v>
      </c>
      <c r="M17" s="99" t="s">
        <v>62</v>
      </c>
    </row>
    <row r="18" spans="1:13">
      <c r="A18" s="33"/>
      <c r="B18" s="73" t="s">
        <v>0</v>
      </c>
      <c r="C18" s="74"/>
      <c r="D18" s="103">
        <v>1</v>
      </c>
      <c r="E18" s="103">
        <v>2</v>
      </c>
      <c r="F18" s="103">
        <v>3</v>
      </c>
      <c r="G18" s="104">
        <v>4</v>
      </c>
      <c r="H18" s="103">
        <v>5</v>
      </c>
      <c r="I18" s="103">
        <v>6</v>
      </c>
      <c r="J18" s="103">
        <v>7</v>
      </c>
      <c r="K18" s="104">
        <v>8</v>
      </c>
      <c r="L18" s="103">
        <v>9</v>
      </c>
      <c r="M18" s="103">
        <v>10</v>
      </c>
    </row>
    <row r="19" spans="1:13">
      <c r="A19" s="39"/>
      <c r="B19" s="40" t="s">
        <v>38</v>
      </c>
      <c r="C19" s="41"/>
      <c r="D19" s="42">
        <f>'PROPERTY INPUT'!B16*12*'PROPERTY INPUT'!B17</f>
        <v>0</v>
      </c>
      <c r="E19" s="43">
        <f>D19*(1+'PROPERTY INPUT'!$B$26/100)</f>
        <v>0</v>
      </c>
      <c r="F19" s="43">
        <f>E19*(1+'PROPERTY INPUT'!$B$26/100)</f>
        <v>0</v>
      </c>
      <c r="G19" s="43">
        <f>F19*(1+'PROPERTY INPUT'!$B$26/100)</f>
        <v>0</v>
      </c>
      <c r="H19" s="43">
        <f>G19*(1+'PROPERTY INPUT'!$B$26/100)</f>
        <v>0</v>
      </c>
      <c r="I19" s="43">
        <f>H19*(1+'PROPERTY INPUT'!$B$26/100)</f>
        <v>0</v>
      </c>
      <c r="J19" s="43">
        <f>I19*(1+'PROPERTY INPUT'!$B$26/100)</f>
        <v>0</v>
      </c>
      <c r="K19" s="43">
        <f>J19*(1+'PROPERTY INPUT'!$B$26/100)</f>
        <v>0</v>
      </c>
      <c r="L19" s="43">
        <f>K19*(1+'PROPERTY INPUT'!$B$26/100)</f>
        <v>0</v>
      </c>
      <c r="M19" s="44">
        <f>L19*(1+'PROPERTY INPUT'!$B$26/100)</f>
        <v>0</v>
      </c>
    </row>
    <row r="20" spans="1:13">
      <c r="A20" s="39"/>
      <c r="B20" s="45"/>
      <c r="C20" s="46"/>
      <c r="D20" s="47"/>
      <c r="E20" s="48"/>
      <c r="F20" s="48"/>
      <c r="G20" s="48"/>
      <c r="H20" s="48"/>
      <c r="I20" s="48"/>
      <c r="J20" s="48"/>
      <c r="K20" s="48"/>
      <c r="L20" s="48"/>
      <c r="M20" s="49"/>
    </row>
    <row r="21" spans="1:13">
      <c r="A21" s="39"/>
      <c r="B21" s="50" t="s">
        <v>1</v>
      </c>
      <c r="C21" s="51"/>
      <c r="D21" s="42">
        <f>D19*'PROPERTY INPUT'!$B$18/100</f>
        <v>0</v>
      </c>
      <c r="E21" s="52">
        <f>E19*'PROPERTY INPUT'!$B$19/100</f>
        <v>0</v>
      </c>
      <c r="F21" s="52">
        <f>F19*'PROPERTY INPUT'!$B$19/100</f>
        <v>0</v>
      </c>
      <c r="G21" s="52">
        <f>G19*'PROPERTY INPUT'!$B$19/100</f>
        <v>0</v>
      </c>
      <c r="H21" s="52">
        <f>H19*'PROPERTY INPUT'!$B$19/100</f>
        <v>0</v>
      </c>
      <c r="I21" s="52">
        <f>I19*'PROPERTY INPUT'!$B$19/100</f>
        <v>0</v>
      </c>
      <c r="J21" s="52">
        <f>J19*'PROPERTY INPUT'!$B$19/100</f>
        <v>0</v>
      </c>
      <c r="K21" s="52">
        <f>K19*'PROPERTY INPUT'!$B$19/100</f>
        <v>0</v>
      </c>
      <c r="L21" s="52">
        <f>L19*'PROPERTY INPUT'!$B$19/100</f>
        <v>0</v>
      </c>
      <c r="M21" s="42">
        <f>M19*'PROPERTY INPUT'!$B$19/100</f>
        <v>0</v>
      </c>
    </row>
    <row r="22" spans="1:13">
      <c r="A22" s="39"/>
      <c r="B22" s="45"/>
      <c r="C22" s="46"/>
      <c r="D22" s="47"/>
      <c r="E22" s="48"/>
      <c r="F22" s="48"/>
      <c r="G22" s="48"/>
      <c r="H22" s="48"/>
      <c r="I22" s="48"/>
      <c r="J22" s="48"/>
      <c r="K22" s="48"/>
      <c r="L22" s="48"/>
      <c r="M22" s="49"/>
    </row>
    <row r="23" spans="1:13">
      <c r="A23" s="39"/>
      <c r="B23" s="40" t="s">
        <v>2</v>
      </c>
      <c r="C23" s="53"/>
      <c r="D23" s="54">
        <f t="shared" ref="D23:M23" si="0">D19-D21</f>
        <v>0</v>
      </c>
      <c r="E23" s="55">
        <f t="shared" si="0"/>
        <v>0</v>
      </c>
      <c r="F23" s="55">
        <f t="shared" si="0"/>
        <v>0</v>
      </c>
      <c r="G23" s="55">
        <f t="shared" si="0"/>
        <v>0</v>
      </c>
      <c r="H23" s="55">
        <f t="shared" si="0"/>
        <v>0</v>
      </c>
      <c r="I23" s="55">
        <f t="shared" si="0"/>
        <v>0</v>
      </c>
      <c r="J23" s="55">
        <f t="shared" si="0"/>
        <v>0</v>
      </c>
      <c r="K23" s="55">
        <f t="shared" si="0"/>
        <v>0</v>
      </c>
      <c r="L23" s="55">
        <f t="shared" si="0"/>
        <v>0</v>
      </c>
      <c r="M23" s="54">
        <f t="shared" si="0"/>
        <v>0</v>
      </c>
    </row>
    <row r="24" spans="1:13">
      <c r="A24" s="39"/>
      <c r="B24" s="45"/>
      <c r="C24" s="46"/>
      <c r="D24" s="47"/>
      <c r="E24" s="48"/>
      <c r="F24" s="48"/>
      <c r="G24" s="48"/>
      <c r="H24" s="48"/>
      <c r="I24" s="48"/>
      <c r="J24" s="48"/>
      <c r="K24" s="48"/>
      <c r="L24" s="48"/>
      <c r="M24" s="49"/>
    </row>
    <row r="25" spans="1:13">
      <c r="A25" s="39"/>
      <c r="B25" s="56" t="s">
        <v>3</v>
      </c>
      <c r="C25" s="57"/>
      <c r="D25" s="47"/>
      <c r="E25" s="48"/>
      <c r="F25" s="48"/>
      <c r="G25" s="48"/>
      <c r="H25" s="48"/>
      <c r="I25" s="48"/>
      <c r="J25" s="48"/>
      <c r="K25" s="48"/>
      <c r="L25" s="48"/>
      <c r="M25" s="49"/>
    </row>
    <row r="26" spans="1:13">
      <c r="A26" s="39"/>
      <c r="B26" s="45" t="s">
        <v>8</v>
      </c>
      <c r="C26" s="46"/>
      <c r="D26" s="58">
        <f>'PROPERTY INPUT'!B22</f>
        <v>0</v>
      </c>
      <c r="E26" s="48">
        <f>D26*(1+('PROPERTY INPUT'!$B$27/100))</f>
        <v>0</v>
      </c>
      <c r="F26" s="48">
        <f>E26*(1+('PROPERTY INPUT'!$B$27/100))</f>
        <v>0</v>
      </c>
      <c r="G26" s="48">
        <f>F26*(1+('PROPERTY INPUT'!$B$27/100))</f>
        <v>0</v>
      </c>
      <c r="H26" s="48">
        <f>G26*(1+('PROPERTY INPUT'!$B$27/100))</f>
        <v>0</v>
      </c>
      <c r="I26" s="48">
        <f>H26*(1+('PROPERTY INPUT'!$B$27/100))</f>
        <v>0</v>
      </c>
      <c r="J26" s="48">
        <f>I26*(1+('PROPERTY INPUT'!$B$27/100))</f>
        <v>0</v>
      </c>
      <c r="K26" s="48">
        <f>J26*(1+('PROPERTY INPUT'!$B$27/100))</f>
        <v>0</v>
      </c>
      <c r="L26" s="48">
        <f>K26*(1+('PROPERTY INPUT'!$B$27/100))</f>
        <v>0</v>
      </c>
      <c r="M26" s="49">
        <f>L26*(1+('PROPERTY INPUT'!$B$27/100))</f>
        <v>0</v>
      </c>
    </row>
    <row r="27" spans="1:13">
      <c r="A27" s="39"/>
      <c r="B27" s="45" t="s">
        <v>9</v>
      </c>
      <c r="C27" s="46"/>
      <c r="D27" s="58">
        <f>'PROPERTY INPUT'!B20</f>
        <v>0</v>
      </c>
      <c r="E27" s="48">
        <f>D27*(1+('PROPERTY INPUT'!$B$27/100))</f>
        <v>0</v>
      </c>
      <c r="F27" s="48">
        <f>E27*(1+('PROPERTY INPUT'!$B$27/100))</f>
        <v>0</v>
      </c>
      <c r="G27" s="48">
        <f>F27*(1+('PROPERTY INPUT'!$B$27/100))</f>
        <v>0</v>
      </c>
      <c r="H27" s="48">
        <f>G27*(1+('PROPERTY INPUT'!$B$27/100))</f>
        <v>0</v>
      </c>
      <c r="I27" s="48">
        <f>H27*(1+('PROPERTY INPUT'!$B$27/100))</f>
        <v>0</v>
      </c>
      <c r="J27" s="48">
        <f>I27*(1+('PROPERTY INPUT'!$B$27/100))</f>
        <v>0</v>
      </c>
      <c r="K27" s="48">
        <f>J27*(1+('PROPERTY INPUT'!$B$27/100))</f>
        <v>0</v>
      </c>
      <c r="L27" s="48">
        <f>K27*(1+('PROPERTY INPUT'!$B$27/100))</f>
        <v>0</v>
      </c>
      <c r="M27" s="49">
        <f>L27*(1+('PROPERTY INPUT'!$B$27/100))</f>
        <v>0</v>
      </c>
    </row>
    <row r="28" spans="1:13">
      <c r="A28" s="39"/>
      <c r="B28" s="45" t="s">
        <v>4</v>
      </c>
      <c r="C28" s="46"/>
      <c r="D28" s="58">
        <f>'PROPERTY INPUT'!$B$24</f>
        <v>0</v>
      </c>
      <c r="E28" s="48">
        <f>D28*(1+('PROPERTY INPUT'!$B$27/100))</f>
        <v>0</v>
      </c>
      <c r="F28" s="48">
        <f>E28*(1+('PROPERTY INPUT'!$B$27/100))</f>
        <v>0</v>
      </c>
      <c r="G28" s="48">
        <f>F28*(1+('PROPERTY INPUT'!$B$27/100))</f>
        <v>0</v>
      </c>
      <c r="H28" s="48">
        <f>G28*(1+('PROPERTY INPUT'!$B$27/100))</f>
        <v>0</v>
      </c>
      <c r="I28" s="48">
        <f>H28*(1+('PROPERTY INPUT'!$B$27/100))</f>
        <v>0</v>
      </c>
      <c r="J28" s="48">
        <f>I28*(1+('PROPERTY INPUT'!$B$27/100))</f>
        <v>0</v>
      </c>
      <c r="K28" s="48">
        <f>J28*(1+('PROPERTY INPUT'!$B$27/100))</f>
        <v>0</v>
      </c>
      <c r="L28" s="48">
        <f>K28*(1+('PROPERTY INPUT'!$B$27/100))</f>
        <v>0</v>
      </c>
      <c r="M28" s="48">
        <f>L28*(1+('PROPERTY INPUT'!$B$27/100))</f>
        <v>0</v>
      </c>
    </row>
    <row r="29" spans="1:13">
      <c r="A29" s="39"/>
      <c r="B29" s="111" t="s">
        <v>64</v>
      </c>
      <c r="C29" s="46"/>
      <c r="D29" s="58">
        <f>D23*'PROPERTY INPUT'!$B$23/100</f>
        <v>0</v>
      </c>
      <c r="E29" s="59">
        <f>E23*'PROPERTY INPUT'!$B$23/100</f>
        <v>0</v>
      </c>
      <c r="F29" s="59">
        <f>F23*'PROPERTY INPUT'!$B$23/100</f>
        <v>0</v>
      </c>
      <c r="G29" s="59">
        <f>G23*'PROPERTY INPUT'!$B$23/100</f>
        <v>0</v>
      </c>
      <c r="H29" s="59">
        <f>H23*'PROPERTY INPUT'!$B$23/100</f>
        <v>0</v>
      </c>
      <c r="I29" s="59">
        <f>I23*'PROPERTY INPUT'!$B$23/100</f>
        <v>0</v>
      </c>
      <c r="J29" s="59">
        <f>J23*'PROPERTY INPUT'!$B$23/100</f>
        <v>0</v>
      </c>
      <c r="K29" s="59">
        <f>K23*'PROPERTY INPUT'!$B$23/100</f>
        <v>0</v>
      </c>
      <c r="L29" s="59">
        <f>L23*'PROPERTY INPUT'!$B$23/100</f>
        <v>0</v>
      </c>
      <c r="M29" s="58">
        <f>M23*'PROPERTY INPUT'!$B$23/100</f>
        <v>0</v>
      </c>
    </row>
    <row r="30" spans="1:13">
      <c r="A30" s="39"/>
      <c r="B30" s="45" t="s">
        <v>42</v>
      </c>
      <c r="C30" s="46"/>
      <c r="D30" s="58">
        <f>'PROPERTY INPUT'!B25</f>
        <v>0</v>
      </c>
      <c r="E30" s="48">
        <f>D30*(1+('PROPERTY INPUT'!$B$27/100))</f>
        <v>0</v>
      </c>
      <c r="F30" s="48">
        <f>E30*(1+('PROPERTY INPUT'!$B$27/100))</f>
        <v>0</v>
      </c>
      <c r="G30" s="48">
        <f>F30*(1+('PROPERTY INPUT'!$B$27/100))</f>
        <v>0</v>
      </c>
      <c r="H30" s="48">
        <f>G30*(1+('PROPERTY INPUT'!$B$27/100))</f>
        <v>0</v>
      </c>
      <c r="I30" s="48">
        <f>H30*(1+('PROPERTY INPUT'!$B$27/100))</f>
        <v>0</v>
      </c>
      <c r="J30" s="48">
        <f>I30*(1+('PROPERTY INPUT'!$B$27/100))</f>
        <v>0</v>
      </c>
      <c r="K30" s="48">
        <f>J30*(1+('PROPERTY INPUT'!$B$27/100))</f>
        <v>0</v>
      </c>
      <c r="L30" s="48">
        <f>K30*(1+('PROPERTY INPUT'!$B$27/100))</f>
        <v>0</v>
      </c>
      <c r="M30" s="49">
        <f>L30*(1+('PROPERTY INPUT'!$B$27/100))</f>
        <v>0</v>
      </c>
    </row>
    <row r="31" spans="1:13">
      <c r="A31" s="39"/>
      <c r="B31" s="60" t="s">
        <v>34</v>
      </c>
      <c r="C31" s="61"/>
      <c r="D31" s="58">
        <f>+'PROPERTY INPUT'!B21</f>
        <v>0</v>
      </c>
      <c r="E31" s="62">
        <f>D31*(1+('PROPERTY INPUT'!$B$27/100))</f>
        <v>0</v>
      </c>
      <c r="F31" s="62">
        <f>E31*(1+('PROPERTY INPUT'!$B$27/100))</f>
        <v>0</v>
      </c>
      <c r="G31" s="62">
        <f>F31*(1+('PROPERTY INPUT'!$B$27/100))</f>
        <v>0</v>
      </c>
      <c r="H31" s="62">
        <f>G31*(1+('PROPERTY INPUT'!$B$27/100))</f>
        <v>0</v>
      </c>
      <c r="I31" s="62">
        <f>H31*(1+('PROPERTY INPUT'!$B$27/100))</f>
        <v>0</v>
      </c>
      <c r="J31" s="62">
        <f>I31*(1+('PROPERTY INPUT'!$B$27/100))</f>
        <v>0</v>
      </c>
      <c r="K31" s="62">
        <f>J31*(1+('PROPERTY INPUT'!$B$27/100))</f>
        <v>0</v>
      </c>
      <c r="L31" s="62">
        <f>K31*(1+('PROPERTY INPUT'!$B$27/100))</f>
        <v>0</v>
      </c>
      <c r="M31" s="63">
        <f>L31*(1+('PROPERTY INPUT'!$B$27/100))</f>
        <v>0</v>
      </c>
    </row>
    <row r="32" spans="1:13">
      <c r="A32" s="39"/>
      <c r="B32" s="40" t="s">
        <v>5</v>
      </c>
      <c r="C32" s="53"/>
      <c r="D32" s="54">
        <f>SUM(D26:D28)+SUM(D29:D29)+SUM(D30:D31)</f>
        <v>0</v>
      </c>
      <c r="E32" s="55">
        <f>SUM(E26:E31)</f>
        <v>0</v>
      </c>
      <c r="F32" s="55">
        <f t="shared" ref="F32:M32" si="1">SUM(F26:F31)</f>
        <v>0</v>
      </c>
      <c r="G32" s="55">
        <f t="shared" si="1"/>
        <v>0</v>
      </c>
      <c r="H32" s="55">
        <f t="shared" si="1"/>
        <v>0</v>
      </c>
      <c r="I32" s="55">
        <f t="shared" si="1"/>
        <v>0</v>
      </c>
      <c r="J32" s="55">
        <f t="shared" si="1"/>
        <v>0</v>
      </c>
      <c r="K32" s="55">
        <f t="shared" si="1"/>
        <v>0</v>
      </c>
      <c r="L32" s="55">
        <f t="shared" si="1"/>
        <v>0</v>
      </c>
      <c r="M32" s="54">
        <f t="shared" si="1"/>
        <v>0</v>
      </c>
    </row>
    <row r="33" spans="1:13">
      <c r="A33" s="39"/>
      <c r="B33" s="45"/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</row>
    <row r="34" spans="1:13">
      <c r="A34" s="39"/>
      <c r="B34" s="40" t="s">
        <v>6</v>
      </c>
      <c r="C34" s="53"/>
      <c r="D34" s="54">
        <f>D23-D32</f>
        <v>0</v>
      </c>
      <c r="E34" s="64">
        <f t="shared" ref="E34:M34" si="2">E23-E32</f>
        <v>0</v>
      </c>
      <c r="F34" s="64">
        <f t="shared" si="2"/>
        <v>0</v>
      </c>
      <c r="G34" s="64">
        <f t="shared" si="2"/>
        <v>0</v>
      </c>
      <c r="H34" s="64">
        <f t="shared" si="2"/>
        <v>0</v>
      </c>
      <c r="I34" s="64">
        <f t="shared" si="2"/>
        <v>0</v>
      </c>
      <c r="J34" s="64">
        <f t="shared" si="2"/>
        <v>0</v>
      </c>
      <c r="K34" s="64">
        <f t="shared" si="2"/>
        <v>0</v>
      </c>
      <c r="L34" s="64">
        <f t="shared" si="2"/>
        <v>0</v>
      </c>
      <c r="M34" s="65">
        <f t="shared" si="2"/>
        <v>0</v>
      </c>
    </row>
    <row r="35" spans="1:13">
      <c r="A35" s="39"/>
      <c r="B35" s="66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0"/>
    </row>
    <row r="36" spans="1:13">
      <c r="A36" s="39"/>
      <c r="B36" s="66" t="s">
        <v>10</v>
      </c>
      <c r="C36" s="67"/>
      <c r="D36" s="58">
        <f>'1st LOAN INFO'!$E$24</f>
        <v>0</v>
      </c>
      <c r="E36" s="59">
        <f>'1st LOAN INFO'!$E$39</f>
        <v>0</v>
      </c>
      <c r="F36" s="59">
        <f>'1st LOAN INFO'!$E$54</f>
        <v>0</v>
      </c>
      <c r="G36" s="59">
        <f>'1st LOAN INFO'!$E$69</f>
        <v>0</v>
      </c>
      <c r="H36" s="59">
        <f>'1st LOAN INFO'!$E$84</f>
        <v>0</v>
      </c>
      <c r="I36" s="59">
        <f>'1st LOAN INFO'!$E$99</f>
        <v>0</v>
      </c>
      <c r="J36" s="59">
        <f>'1st LOAN INFO'!$E$114</f>
        <v>0</v>
      </c>
      <c r="K36" s="59">
        <f>'1st LOAN INFO'!$E$129</f>
        <v>0</v>
      </c>
      <c r="L36" s="59">
        <f>'1st LOAN INFO'!$E$144</f>
        <v>0</v>
      </c>
      <c r="M36" s="58">
        <f>'1st LOAN INFO'!$E$159</f>
        <v>0</v>
      </c>
    </row>
    <row r="37" spans="1:13">
      <c r="A37" s="39"/>
      <c r="B37" s="119" t="s">
        <v>11</v>
      </c>
      <c r="C37" s="120"/>
      <c r="D37" s="58">
        <f>'2nd LOAN INFO'!$E24</f>
        <v>0</v>
      </c>
      <c r="E37" s="48">
        <f>'2nd LOAN INFO'!$E39</f>
        <v>0</v>
      </c>
      <c r="F37" s="48">
        <f>'2nd LOAN INFO'!$E54</f>
        <v>0</v>
      </c>
      <c r="G37" s="48">
        <f>'2nd LOAN INFO'!$E69</f>
        <v>0</v>
      </c>
      <c r="H37" s="48">
        <f>'2nd LOAN INFO'!$E84</f>
        <v>0</v>
      </c>
      <c r="I37" s="58">
        <f>'2nd LOAN INFO'!$E99</f>
        <v>0</v>
      </c>
      <c r="J37" s="48">
        <f>'2nd LOAN INFO'!$E114</f>
        <v>0</v>
      </c>
      <c r="K37" s="48">
        <f>'2nd LOAN INFO'!$E129</f>
        <v>0</v>
      </c>
      <c r="L37" s="48">
        <f>'2nd LOAN INFO'!$E144</f>
        <v>0</v>
      </c>
      <c r="M37" s="48">
        <f>'2nd LOAN INFO'!$E159</f>
        <v>0</v>
      </c>
    </row>
    <row r="38" spans="1:13">
      <c r="A38" s="39"/>
      <c r="B38" s="83" t="s">
        <v>47</v>
      </c>
      <c r="C38" s="67"/>
      <c r="D38" s="58">
        <v>0</v>
      </c>
      <c r="E38" s="48"/>
      <c r="F38" s="48"/>
      <c r="G38" s="48"/>
      <c r="H38" s="48"/>
      <c r="I38" s="48"/>
      <c r="J38" s="48"/>
      <c r="K38" s="48"/>
      <c r="L38" s="48"/>
      <c r="M38" s="49"/>
    </row>
    <row r="39" spans="1:13">
      <c r="A39" s="39"/>
      <c r="B39" s="71" t="s">
        <v>48</v>
      </c>
      <c r="C39" s="72"/>
      <c r="D39" s="54">
        <f>D34-D36-D37-D38</f>
        <v>0</v>
      </c>
      <c r="E39" s="54">
        <f t="shared" ref="E39:M39" si="3">E34-E36-E37-E38</f>
        <v>0</v>
      </c>
      <c r="F39" s="54">
        <f t="shared" si="3"/>
        <v>0</v>
      </c>
      <c r="G39" s="54">
        <f t="shared" si="3"/>
        <v>0</v>
      </c>
      <c r="H39" s="54">
        <f t="shared" si="3"/>
        <v>0</v>
      </c>
      <c r="I39" s="54">
        <f t="shared" si="3"/>
        <v>0</v>
      </c>
      <c r="J39" s="54">
        <f t="shared" si="3"/>
        <v>0</v>
      </c>
      <c r="K39" s="54">
        <f t="shared" si="3"/>
        <v>0</v>
      </c>
      <c r="L39" s="54">
        <f t="shared" si="3"/>
        <v>0</v>
      </c>
      <c r="M39" s="54">
        <f t="shared" si="3"/>
        <v>0</v>
      </c>
    </row>
    <row r="40" spans="1:13">
      <c r="A40" s="39"/>
      <c r="B40" s="67"/>
      <c r="C40" s="67"/>
      <c r="D40" s="84"/>
      <c r="E40" s="69"/>
      <c r="F40" s="69"/>
      <c r="G40" s="69"/>
      <c r="H40" s="69"/>
      <c r="I40" s="69"/>
      <c r="J40" s="69"/>
      <c r="K40" s="69"/>
      <c r="L40" s="69"/>
      <c r="M40" s="70"/>
    </row>
    <row r="41" spans="1:13">
      <c r="B41" s="112" t="s">
        <v>49</v>
      </c>
      <c r="C41" s="86"/>
      <c r="D41" s="87" t="e">
        <f>D19/$C$10</f>
        <v>#DIV/0!</v>
      </c>
      <c r="E41" s="87" t="e">
        <f t="shared" ref="E41:M41" si="4">E19/$C$10</f>
        <v>#DIV/0!</v>
      </c>
      <c r="F41" s="87" t="e">
        <f t="shared" si="4"/>
        <v>#DIV/0!</v>
      </c>
      <c r="G41" s="87" t="e">
        <f t="shared" si="4"/>
        <v>#DIV/0!</v>
      </c>
      <c r="H41" s="87" t="e">
        <f t="shared" si="4"/>
        <v>#DIV/0!</v>
      </c>
      <c r="I41" s="87" t="e">
        <f t="shared" si="4"/>
        <v>#DIV/0!</v>
      </c>
      <c r="J41" s="87" t="e">
        <f t="shared" si="4"/>
        <v>#DIV/0!</v>
      </c>
      <c r="K41" s="87" t="e">
        <f t="shared" si="4"/>
        <v>#DIV/0!</v>
      </c>
      <c r="L41" s="87" t="e">
        <f t="shared" si="4"/>
        <v>#DIV/0!</v>
      </c>
      <c r="M41" s="87" t="e">
        <f t="shared" si="4"/>
        <v>#DIV/0!</v>
      </c>
    </row>
    <row r="42" spans="1:13">
      <c r="B42" s="112" t="s">
        <v>50</v>
      </c>
      <c r="C42" s="86"/>
      <c r="D42" s="87" t="e">
        <f>D34/$C$10</f>
        <v>#DIV/0!</v>
      </c>
      <c r="E42" s="87" t="e">
        <f t="shared" ref="E42:M42" si="5">E34/$C$10</f>
        <v>#DIV/0!</v>
      </c>
      <c r="F42" s="87" t="e">
        <f t="shared" si="5"/>
        <v>#DIV/0!</v>
      </c>
      <c r="G42" s="87" t="e">
        <f t="shared" si="5"/>
        <v>#DIV/0!</v>
      </c>
      <c r="H42" s="87" t="e">
        <f t="shared" si="5"/>
        <v>#DIV/0!</v>
      </c>
      <c r="I42" s="87" t="e">
        <f t="shared" si="5"/>
        <v>#DIV/0!</v>
      </c>
      <c r="J42" s="87" t="e">
        <f t="shared" si="5"/>
        <v>#DIV/0!</v>
      </c>
      <c r="K42" s="87" t="e">
        <f t="shared" si="5"/>
        <v>#DIV/0!</v>
      </c>
      <c r="L42" s="87" t="e">
        <f t="shared" si="5"/>
        <v>#DIV/0!</v>
      </c>
      <c r="M42" s="87" t="e">
        <f t="shared" si="5"/>
        <v>#DIV/0!</v>
      </c>
    </row>
    <row r="43" spans="1:13">
      <c r="B43" s="112" t="s">
        <v>51</v>
      </c>
      <c r="C43" s="86"/>
      <c r="D43" s="98" t="e">
        <f>D39/$C$14</f>
        <v>#DIV/0!</v>
      </c>
      <c r="E43" s="98" t="e">
        <f t="shared" ref="E43:M43" si="6">E39/$C$14</f>
        <v>#DIV/0!</v>
      </c>
      <c r="F43" s="98" t="e">
        <f t="shared" si="6"/>
        <v>#DIV/0!</v>
      </c>
      <c r="G43" s="98" t="e">
        <f t="shared" si="6"/>
        <v>#DIV/0!</v>
      </c>
      <c r="H43" s="98" t="e">
        <f t="shared" si="6"/>
        <v>#DIV/0!</v>
      </c>
      <c r="I43" s="98" t="e">
        <f t="shared" si="6"/>
        <v>#DIV/0!</v>
      </c>
      <c r="J43" s="98" t="e">
        <f t="shared" si="6"/>
        <v>#DIV/0!</v>
      </c>
      <c r="K43" s="98" t="e">
        <f t="shared" si="6"/>
        <v>#DIV/0!</v>
      </c>
      <c r="L43" s="98" t="e">
        <f t="shared" si="6"/>
        <v>#DIV/0!</v>
      </c>
      <c r="M43" s="98" t="e">
        <f t="shared" si="6"/>
        <v>#DIV/0!</v>
      </c>
    </row>
    <row r="44" spans="1:13" ht="13.5" thickBot="1"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5" spans="1:13">
      <c r="B45" s="112" t="s">
        <v>66</v>
      </c>
      <c r="C45" s="99" t="s">
        <v>62</v>
      </c>
      <c r="D45" s="99" t="s">
        <v>62</v>
      </c>
      <c r="E45" s="99" t="s">
        <v>62</v>
      </c>
      <c r="F45" s="99" t="s">
        <v>62</v>
      </c>
      <c r="G45" s="99" t="s">
        <v>62</v>
      </c>
      <c r="H45" s="99" t="s">
        <v>62</v>
      </c>
      <c r="I45" s="99" t="s">
        <v>62</v>
      </c>
      <c r="J45" s="99" t="s">
        <v>62</v>
      </c>
      <c r="K45" s="99" t="s">
        <v>62</v>
      </c>
      <c r="L45" s="99" t="s">
        <v>62</v>
      </c>
      <c r="M45" s="99" t="s">
        <v>62</v>
      </c>
    </row>
    <row r="46" spans="1:13">
      <c r="C46" s="102">
        <v>0</v>
      </c>
      <c r="D46" s="103">
        <v>1</v>
      </c>
      <c r="E46" s="103">
        <v>2</v>
      </c>
      <c r="F46" s="103">
        <v>3</v>
      </c>
      <c r="G46" s="104">
        <v>4</v>
      </c>
      <c r="H46" s="103">
        <v>5</v>
      </c>
      <c r="I46" s="103">
        <v>6</v>
      </c>
      <c r="J46" s="103">
        <v>7</v>
      </c>
      <c r="K46" s="104">
        <v>8</v>
      </c>
      <c r="L46" s="103">
        <v>9</v>
      </c>
      <c r="M46" s="103">
        <v>10</v>
      </c>
    </row>
    <row r="47" spans="1:13">
      <c r="B47" t="s">
        <v>37</v>
      </c>
      <c r="C47" s="105"/>
      <c r="D47" s="140">
        <f>IF((SUM($D48:E48)&lt;1),D34,0)</f>
        <v>0</v>
      </c>
      <c r="E47" s="140">
        <f>IF((SUM($D48:D48)&lt;1),E34,0)</f>
        <v>0</v>
      </c>
      <c r="F47" s="140">
        <f>IF((SUM($D48:E48)&lt;1),F34,0)</f>
        <v>0</v>
      </c>
      <c r="G47" s="140">
        <f>IF((SUM($D48:F48)&lt;1),G34,0)</f>
        <v>0</v>
      </c>
      <c r="H47" s="140">
        <f>IF((SUM($D48:G48)&lt;1),H34,0)</f>
        <v>0</v>
      </c>
      <c r="I47" s="140">
        <f>IF((SUM($D48:H48)&lt;1),I34,0)</f>
        <v>0</v>
      </c>
      <c r="J47" s="140">
        <f>IF((SUM($D48:I48)&lt;1),J34,0)</f>
        <v>0</v>
      </c>
      <c r="K47" s="140">
        <f>IF((SUM($D48:J48)&lt;1),K34,0)</f>
        <v>0</v>
      </c>
      <c r="L47" s="140">
        <f>IF((SUM($D48:K48)&lt;1),L34,0)</f>
        <v>0</v>
      </c>
      <c r="M47" s="140">
        <f>IF((SUM($D48:L48)&lt;1),M34,0)</f>
        <v>0</v>
      </c>
    </row>
    <row r="48" spans="1:13">
      <c r="B48" t="s">
        <v>59</v>
      </c>
      <c r="C48" s="105"/>
      <c r="D48" s="107">
        <f>IF(D46='PROPERTY INPUT'!$B$30,$C$16,0)</f>
        <v>0</v>
      </c>
      <c r="E48" s="107">
        <f>IF(E46='PROPERTY INPUT'!$B$30,$C$16,0)</f>
        <v>0</v>
      </c>
      <c r="F48" s="107">
        <f>IF(F46='PROPERTY INPUT'!$B$30,$C$16,0)</f>
        <v>0</v>
      </c>
      <c r="G48" s="107">
        <f>IF(G46='PROPERTY INPUT'!$B$30,$C$16,0)</f>
        <v>0</v>
      </c>
      <c r="H48" s="107">
        <f>IF(H46='PROPERTY INPUT'!$B$30,$C$16,0)</f>
        <v>0</v>
      </c>
      <c r="I48" s="107">
        <f>IF(I46='PROPERTY INPUT'!$B$30,$C$16,0)</f>
        <v>0</v>
      </c>
      <c r="J48" s="107">
        <f>IF(J46='PROPERTY INPUT'!$B$30,$C$16,0)</f>
        <v>0</v>
      </c>
      <c r="K48" s="107">
        <f>IF(K46='PROPERTY INPUT'!$B$30,$C$16,0)</f>
        <v>0</v>
      </c>
      <c r="L48" s="107">
        <f>IF(L46='PROPERTY INPUT'!$B$30,$C$16,0)</f>
        <v>0</v>
      </c>
      <c r="M48" s="107">
        <f>IF(M46='PROPERTY INPUT'!$B$30,$C$16,0)</f>
        <v>0</v>
      </c>
    </row>
    <row r="49" spans="2:13">
      <c r="B49" t="s">
        <v>60</v>
      </c>
      <c r="C49" s="105"/>
      <c r="D49" s="105">
        <f>D48*('PROPERTY INPUT'!$B$29/100)*-1</f>
        <v>0</v>
      </c>
      <c r="E49" s="105">
        <f>E48*('PROPERTY INPUT'!$B$29/100)*-1</f>
        <v>0</v>
      </c>
      <c r="F49" s="105">
        <f>F48*('PROPERTY INPUT'!$B$29/100)*-1</f>
        <v>0</v>
      </c>
      <c r="G49" s="105">
        <f>G48*('PROPERTY INPUT'!$B$29/100)*-1</f>
        <v>0</v>
      </c>
      <c r="H49" s="105">
        <f>H48*('PROPERTY INPUT'!$B$29/100)*-1</f>
        <v>0</v>
      </c>
      <c r="I49" s="105">
        <f>I48*('PROPERTY INPUT'!$B$29/100)*-1</f>
        <v>0</v>
      </c>
      <c r="J49" s="105">
        <f>J48*('PROPERTY INPUT'!$B$29/100)*-1</f>
        <v>0</v>
      </c>
      <c r="K49" s="105">
        <f>K48*('PROPERTY INPUT'!$B$29/100)*-1</f>
        <v>0</v>
      </c>
      <c r="L49" s="105">
        <f>L48*('PROPERTY INPUT'!$B$29/100)*-1</f>
        <v>0</v>
      </c>
      <c r="M49" s="105">
        <f>M48*('PROPERTY INPUT'!$B$29/100)*-1</f>
        <v>0</v>
      </c>
    </row>
    <row r="50" spans="2:13">
      <c r="B50" t="s">
        <v>55</v>
      </c>
      <c r="C50" s="105">
        <f>-1*$C$8</f>
        <v>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2:13">
      <c r="B51" t="s">
        <v>61</v>
      </c>
      <c r="C51" s="105">
        <f>-1*$C$9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2:13" ht="13.5" thickBot="1">
      <c r="B52" t="s">
        <v>44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2:13">
      <c r="B53" s="85" t="s">
        <v>58</v>
      </c>
      <c r="C53" s="105">
        <f>SUM(C50:C51)</f>
        <v>0</v>
      </c>
      <c r="D53" s="105">
        <f>SUM(D47:D49)</f>
        <v>0</v>
      </c>
      <c r="E53" s="105">
        <f t="shared" ref="E53:M53" si="7">SUM(E47:E49)</f>
        <v>0</v>
      </c>
      <c r="F53" s="105">
        <f t="shared" si="7"/>
        <v>0</v>
      </c>
      <c r="G53" s="105">
        <f t="shared" si="7"/>
        <v>0</v>
      </c>
      <c r="H53" s="105">
        <f t="shared" si="7"/>
        <v>0</v>
      </c>
      <c r="I53" s="105">
        <f t="shared" si="7"/>
        <v>0</v>
      </c>
      <c r="J53" s="105">
        <f t="shared" si="7"/>
        <v>0</v>
      </c>
      <c r="K53" s="105">
        <f t="shared" si="7"/>
        <v>0</v>
      </c>
      <c r="L53" s="105">
        <f t="shared" si="7"/>
        <v>0</v>
      </c>
      <c r="M53" s="105">
        <f t="shared" si="7"/>
        <v>0</v>
      </c>
    </row>
    <row r="54" spans="2:13">
      <c r="B54" s="109" t="e">
        <f>IRR(C53:M53)</f>
        <v>#NUM!</v>
      </c>
    </row>
    <row r="55" spans="2:13" ht="13.5" thickBot="1"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2:13">
      <c r="C56" s="99" t="s">
        <v>62</v>
      </c>
      <c r="D56" s="99" t="s">
        <v>62</v>
      </c>
      <c r="E56" s="99" t="s">
        <v>62</v>
      </c>
      <c r="F56" s="99" t="s">
        <v>62</v>
      </c>
      <c r="G56" s="99" t="s">
        <v>62</v>
      </c>
      <c r="H56" s="99" t="s">
        <v>62</v>
      </c>
      <c r="I56" s="99" t="s">
        <v>62</v>
      </c>
      <c r="J56" s="99" t="s">
        <v>62</v>
      </c>
      <c r="K56" s="99" t="s">
        <v>62</v>
      </c>
      <c r="L56" s="99" t="s">
        <v>62</v>
      </c>
      <c r="M56" s="99" t="s">
        <v>62</v>
      </c>
    </row>
    <row r="57" spans="2:13">
      <c r="C57" s="102">
        <v>0</v>
      </c>
      <c r="D57" s="103">
        <v>1</v>
      </c>
      <c r="E57" s="103">
        <v>2</v>
      </c>
      <c r="F57" s="103">
        <v>3</v>
      </c>
      <c r="G57" s="104">
        <v>4</v>
      </c>
      <c r="H57" s="103">
        <v>5</v>
      </c>
      <c r="I57" s="103">
        <v>6</v>
      </c>
      <c r="J57" s="103">
        <v>7</v>
      </c>
      <c r="K57" s="104">
        <v>8</v>
      </c>
      <c r="L57" s="103">
        <v>9</v>
      </c>
      <c r="M57" s="103">
        <v>10</v>
      </c>
    </row>
    <row r="58" spans="2:13">
      <c r="B58" t="s">
        <v>45</v>
      </c>
      <c r="D58" s="140">
        <f>IF((SUM($D59:E59)&lt;1),D39,0)</f>
        <v>0</v>
      </c>
      <c r="E58" s="140">
        <f>IF((SUM($D59:D59)&lt;1),E39,0)</f>
        <v>0</v>
      </c>
      <c r="F58" s="140">
        <f>IF((SUM($D59:E59)&lt;1),F39,0)</f>
        <v>0</v>
      </c>
      <c r="G58" s="140">
        <f>IF((SUM($D59:F59)&lt;1),G39,0)</f>
        <v>0</v>
      </c>
      <c r="H58" s="140">
        <f>IF((SUM($D59:G59)&lt;1),H39,0)</f>
        <v>0</v>
      </c>
      <c r="I58" s="140">
        <f>IF((SUM($D59:H59)&lt;1),I39,0)</f>
        <v>0</v>
      </c>
      <c r="J58" s="140">
        <f>IF((SUM($D59:I59)&lt;1),J39,0)</f>
        <v>0</v>
      </c>
      <c r="K58" s="140">
        <f>IF((SUM($D59:J59)&lt;1),K39,0)</f>
        <v>0</v>
      </c>
      <c r="L58" s="140">
        <f>IF((SUM($D59:K59)&lt;1),L39,0)</f>
        <v>0</v>
      </c>
      <c r="M58" s="140">
        <f>IF((SUM($D59:L59)&lt;1),M39,0)</f>
        <v>0</v>
      </c>
    </row>
    <row r="59" spans="2:13">
      <c r="B59" t="s">
        <v>59</v>
      </c>
      <c r="D59" s="107">
        <f>IF(D57='PROPERTY INPUT'!$B$30,$C$16,0)</f>
        <v>0</v>
      </c>
      <c r="E59" s="107">
        <f>IF(E57='PROPERTY INPUT'!$B$30,$C$16,0)</f>
        <v>0</v>
      </c>
      <c r="F59" s="107">
        <f>IF(F57='PROPERTY INPUT'!$B$30,$C$16,0)</f>
        <v>0</v>
      </c>
      <c r="G59" s="107">
        <f>IF(G57='PROPERTY INPUT'!$B$30,$C$16,0)</f>
        <v>0</v>
      </c>
      <c r="H59" s="107">
        <f>IF(H57='PROPERTY INPUT'!$B$30,$C$16,0)</f>
        <v>0</v>
      </c>
      <c r="I59" s="107">
        <f>IF(I57='PROPERTY INPUT'!$B$30,$C$16,0)</f>
        <v>0</v>
      </c>
      <c r="J59" s="107">
        <f>IF(J57='PROPERTY INPUT'!$B$30,$C$16,0)</f>
        <v>0</v>
      </c>
      <c r="K59" s="107">
        <f>IF(K57='PROPERTY INPUT'!$B$30,$C$16,0)</f>
        <v>0</v>
      </c>
      <c r="L59" s="107">
        <f>IF(L57='PROPERTY INPUT'!$B$30,$C$16,0)</f>
        <v>0</v>
      </c>
      <c r="M59" s="107">
        <f>IF(M57='PROPERTY INPUT'!$B$30,$C$16,0)</f>
        <v>0</v>
      </c>
    </row>
    <row r="60" spans="2:13">
      <c r="B60" t="s">
        <v>60</v>
      </c>
      <c r="D60" s="105">
        <f>D59*('PROPERTY INPUT'!$B$29/100)*-1</f>
        <v>0</v>
      </c>
      <c r="E60" s="105">
        <f>E59*('PROPERTY INPUT'!$B$29/100)*-1</f>
        <v>0</v>
      </c>
      <c r="F60" s="105">
        <f>F59*('PROPERTY INPUT'!$B$29/100)*-1</f>
        <v>0</v>
      </c>
      <c r="G60" s="105">
        <f>G59*('PROPERTY INPUT'!$B$29/100)*-1</f>
        <v>0</v>
      </c>
      <c r="H60" s="105">
        <f>H59*('PROPERTY INPUT'!$B$29/100)*-1</f>
        <v>0</v>
      </c>
      <c r="I60" s="105">
        <f>I59*('PROPERTY INPUT'!$B$29/100)*-1</f>
        <v>0</v>
      </c>
      <c r="J60" s="105">
        <f>J59*('PROPERTY INPUT'!$B$29/100)*-1</f>
        <v>0</v>
      </c>
      <c r="K60" s="105">
        <f>K59*('PROPERTY INPUT'!$B$29/100)*-1</f>
        <v>0</v>
      </c>
      <c r="L60" s="105">
        <f>L59*('PROPERTY INPUT'!$B$29/100)*-1</f>
        <v>0</v>
      </c>
      <c r="M60" s="105">
        <f>M59*('PROPERTY INPUT'!$B$29/100)*-1</f>
        <v>0</v>
      </c>
    </row>
    <row r="61" spans="2:13">
      <c r="B61" t="s">
        <v>55</v>
      </c>
      <c r="C61" s="105">
        <f>-1*$C$8</f>
        <v>0</v>
      </c>
    </row>
    <row r="62" spans="2:13">
      <c r="B62" t="s">
        <v>61</v>
      </c>
      <c r="C62" s="105">
        <f>-1*$C$9</f>
        <v>0</v>
      </c>
    </row>
    <row r="63" spans="2:13">
      <c r="B63" s="123" t="s">
        <v>77</v>
      </c>
      <c r="C63" s="121">
        <f>C12</f>
        <v>0</v>
      </c>
      <c r="D63" s="122">
        <f>IF(D57='PROPERTY INPUT'!$B$30,'1st LOAN INFO'!$E$23*(-1),0)</f>
        <v>0</v>
      </c>
      <c r="E63" s="122">
        <f>IF(E57='PROPERTY INPUT'!$B$30,'1st LOAN INFO'!$E$38*(-1),0)</f>
        <v>0</v>
      </c>
      <c r="F63" s="122">
        <f>IF(F57='PROPERTY INPUT'!$B$30,'1st LOAN INFO'!$E$53*(-1),0)</f>
        <v>0</v>
      </c>
      <c r="G63" s="122">
        <f>IF(G57='PROPERTY INPUT'!$B$30,'1st LOAN INFO'!$E$68*(-1),0)</f>
        <v>0</v>
      </c>
      <c r="H63" s="122">
        <f>IF(H57='PROPERTY INPUT'!$B$30,'1st LOAN INFO'!$E$83*(-1),0)</f>
        <v>0</v>
      </c>
      <c r="I63" s="122">
        <f>IF(I57='PROPERTY INPUT'!$B$30,'1st LOAN INFO'!$E$98*(-1),0)</f>
        <v>0</v>
      </c>
      <c r="J63" s="122">
        <f>IF(J57='PROPERTY INPUT'!$B$30,'1st LOAN INFO'!$E$113*(-1),0)</f>
        <v>0</v>
      </c>
      <c r="K63" s="122">
        <f>IF(K57='PROPERTY INPUT'!$B$30,'1st LOAN INFO'!$E$128*(-1),0)</f>
        <v>0</v>
      </c>
      <c r="L63" s="122">
        <f>IF(L57='PROPERTY INPUT'!$B$30,'1st LOAN INFO'!$E$143*(-1),0)</f>
        <v>0</v>
      </c>
      <c r="M63" s="122">
        <f>IF(M57='PROPERTY INPUT'!$B$30,'1st LOAN INFO'!$E$158*(-1),0)</f>
        <v>0</v>
      </c>
    </row>
    <row r="64" spans="2:13">
      <c r="B64" s="123" t="s">
        <v>78</v>
      </c>
      <c r="C64" s="121">
        <f>C13</f>
        <v>0</v>
      </c>
      <c r="D64" s="122">
        <f>IF(D$57='PROPERTY INPUT'!$B$30,'2nd LOAN INFO'!$E$23*(-1),0)</f>
        <v>0</v>
      </c>
      <c r="E64" s="122">
        <f>IF(E$57='PROPERTY INPUT'!$B$30,'2nd LOAN INFO'!$E$38*(-1),0)</f>
        <v>0</v>
      </c>
      <c r="F64" s="122">
        <f>IF(F$57='PROPERTY INPUT'!$B$30,'2nd LOAN INFO'!$E$53*(-1),0)</f>
        <v>0</v>
      </c>
      <c r="G64" s="122">
        <f>IF(G$57='PROPERTY INPUT'!$B$30,'2nd LOAN INFO'!$E$68*(-1),0)</f>
        <v>0</v>
      </c>
      <c r="H64" s="122">
        <f>IF(H$57='PROPERTY INPUT'!$B$30,'2nd LOAN INFO'!$E$83*(-1),0)</f>
        <v>0</v>
      </c>
      <c r="I64" s="122">
        <f>IF(I$57='PROPERTY INPUT'!$B$30,'2nd LOAN INFO'!$E$98*(-1),0)</f>
        <v>0</v>
      </c>
      <c r="J64" s="122">
        <f>IF(J$57='PROPERTY INPUT'!$B$30,'2nd LOAN INFO'!$E$113*(-1),0)</f>
        <v>0</v>
      </c>
      <c r="K64" s="122">
        <f>IF(K$57='PROPERTY INPUT'!$B$30,'2nd LOAN INFO'!$E$128*(-1),0)</f>
        <v>0</v>
      </c>
      <c r="L64" s="122">
        <f>IF(L$57='PROPERTY INPUT'!$B$30,'2nd LOAN INFO'!$E$143*(-1),0)</f>
        <v>0</v>
      </c>
      <c r="M64" s="122">
        <f>IF(M$57='PROPERTY INPUT'!$B$30,'2nd LOAN INFO'!$E$158*(-1),0)</f>
        <v>0</v>
      </c>
    </row>
    <row r="65" spans="2:13">
      <c r="B65" s="110" t="s">
        <v>63</v>
      </c>
      <c r="C65" s="105">
        <f>SUM(C61:C64)</f>
        <v>0</v>
      </c>
      <c r="D65" s="100">
        <f>SUM(D58:D63)</f>
        <v>0</v>
      </c>
      <c r="E65" s="100">
        <f t="shared" ref="E65:M65" si="8">SUM(E58:E63)</f>
        <v>0</v>
      </c>
      <c r="F65" s="100">
        <f t="shared" si="8"/>
        <v>0</v>
      </c>
      <c r="G65" s="100">
        <f t="shared" si="8"/>
        <v>0</v>
      </c>
      <c r="H65" s="100">
        <f t="shared" si="8"/>
        <v>0</v>
      </c>
      <c r="I65" s="100">
        <f t="shared" si="8"/>
        <v>0</v>
      </c>
      <c r="J65" s="100">
        <f t="shared" si="8"/>
        <v>0</v>
      </c>
      <c r="K65" s="100">
        <f t="shared" si="8"/>
        <v>0</v>
      </c>
      <c r="L65" s="100">
        <f t="shared" si="8"/>
        <v>0</v>
      </c>
      <c r="M65" s="100">
        <f t="shared" si="8"/>
        <v>0</v>
      </c>
    </row>
    <row r="66" spans="2:13">
      <c r="B66" s="109" t="e">
        <f>IRR(C65:M65)</f>
        <v>#NUM!</v>
      </c>
    </row>
  </sheetData>
  <phoneticPr fontId="0" type="noConversion"/>
  <pageMargins left="0.25" right="0.25" top="0.75" bottom="0.75" header="0.3" footer="0.3"/>
  <pageSetup scale="6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75"/>
  <sheetViews>
    <sheetView zoomScaleNormal="100" workbookViewId="0">
      <selection activeCell="E16" sqref="E16"/>
    </sheetView>
  </sheetViews>
  <sheetFormatPr defaultColWidth="10.7109375" defaultRowHeight="12.75"/>
  <cols>
    <col min="1" max="1" width="3.5703125" style="19" customWidth="1"/>
    <col min="2" max="2" width="15.7109375" style="19" customWidth="1"/>
    <col min="3" max="5" width="15.5703125" style="19" customWidth="1"/>
    <col min="6" max="6" width="2.42578125" style="19" customWidth="1"/>
    <col min="7" max="7" width="10.7109375" style="19" customWidth="1"/>
    <col min="8" max="8" width="11.7109375" style="19" customWidth="1"/>
    <col min="9" max="16384" width="10.7109375" style="19"/>
  </cols>
  <sheetData>
    <row r="1" spans="2:9">
      <c r="B1" s="1"/>
      <c r="C1" s="1"/>
      <c r="D1" s="1"/>
      <c r="E1" s="1"/>
      <c r="F1" s="1"/>
      <c r="G1" s="24"/>
      <c r="H1" s="24"/>
      <c r="I1" s="24"/>
    </row>
    <row r="2" spans="2:9" ht="24.75" customHeight="1">
      <c r="B2" s="166" t="s">
        <v>23</v>
      </c>
      <c r="C2" s="167"/>
      <c r="D2" s="167"/>
      <c r="E2" s="167"/>
      <c r="F2" s="168"/>
    </row>
    <row r="3" spans="2:9" ht="21" customHeight="1">
      <c r="B3" s="76" t="s">
        <v>24</v>
      </c>
      <c r="C3" s="77"/>
      <c r="D3" s="77"/>
      <c r="E3" s="77"/>
      <c r="F3" s="75"/>
      <c r="I3" s="116" t="s">
        <v>44</v>
      </c>
    </row>
    <row r="4" spans="2:9" ht="15" customHeight="1">
      <c r="B4" s="78" t="s">
        <v>25</v>
      </c>
      <c r="C4" s="5">
        <f>'PROPERTY INPUT'!B8*('PROPERTY INPUT'!B11/100)</f>
        <v>0</v>
      </c>
      <c r="D4" s="4" t="s">
        <v>26</v>
      </c>
      <c r="E4" s="6">
        <f>'PROPERTY INPUT'!B12</f>
        <v>0</v>
      </c>
      <c r="F4" s="79" t="s">
        <v>12</v>
      </c>
    </row>
    <row r="5" spans="2:9">
      <c r="B5" s="78" t="s">
        <v>27</v>
      </c>
      <c r="C5" s="7">
        <f>'PROPERTY INPUT'!B15*12</f>
        <v>0</v>
      </c>
      <c r="D5" s="4" t="s">
        <v>28</v>
      </c>
      <c r="E5" s="25">
        <f>MONTH('PROPERTY INPUT'!$B$13)</f>
        <v>11</v>
      </c>
      <c r="F5" s="75"/>
    </row>
    <row r="6" spans="2:9">
      <c r="B6" s="78" t="s">
        <v>29</v>
      </c>
      <c r="C6" s="8">
        <f>IF(OR(C5=0,E4=0),0,ROUND($C$4*(($E$4/1200)*(1+($E$4/1200))^$C$5)/((1+($E$4/1200))^$C$5-1),2))</f>
        <v>0</v>
      </c>
      <c r="D6" s="4" t="s">
        <v>30</v>
      </c>
      <c r="E6" s="25">
        <f>YEAR('PROPERTY INPUT'!$B$13)</f>
        <v>2019</v>
      </c>
      <c r="F6" s="80"/>
      <c r="G6" s="24"/>
      <c r="H6" s="26"/>
    </row>
    <row r="7" spans="2:9">
      <c r="B7" s="78"/>
      <c r="C7" s="8"/>
      <c r="D7" s="4"/>
      <c r="E7" s="25"/>
      <c r="F7" s="80"/>
      <c r="G7" s="24"/>
      <c r="H7" s="26"/>
    </row>
    <row r="8" spans="2:9">
      <c r="B8" s="78"/>
      <c r="C8" s="8"/>
      <c r="D8" s="4"/>
      <c r="E8" s="25"/>
      <c r="F8" s="80"/>
      <c r="G8" s="24"/>
      <c r="H8" s="26"/>
    </row>
    <row r="9" spans="2:9">
      <c r="B9" s="81">
        <f>DATE(E6,E5,1)</f>
        <v>43770</v>
      </c>
      <c r="C9" s="9"/>
      <c r="D9" s="10"/>
      <c r="E9" s="11"/>
      <c r="F9" s="82"/>
      <c r="G9" s="24"/>
      <c r="H9" s="26"/>
    </row>
    <row r="10" spans="2:9">
      <c r="B10" s="3"/>
      <c r="C10" s="3"/>
      <c r="D10" s="3"/>
      <c r="E10" s="3"/>
      <c r="F10" s="3"/>
    </row>
    <row r="11" spans="2:9">
      <c r="B11" s="3"/>
      <c r="C11" s="12" t="s">
        <v>31</v>
      </c>
      <c r="D11" s="12" t="s">
        <v>32</v>
      </c>
      <c r="E11" s="12" t="s">
        <v>33</v>
      </c>
      <c r="F11" s="1"/>
      <c r="G11" s="24"/>
      <c r="H11" s="24"/>
      <c r="I11" s="27"/>
    </row>
    <row r="12" spans="2:9">
      <c r="B12" s="115" t="str">
        <f>IF(MONTH($B$9)&gt;1,"",IF(MONTH($B$9)=1,"January",""))</f>
        <v/>
      </c>
      <c r="C12" s="13" t="str">
        <f>IF(MONTH($B$9)&gt;1,"",IF(MONTH($B$9)=1,ROUND($C$4*($E$4/1200),2),0))</f>
        <v/>
      </c>
      <c r="D12" s="13" t="str">
        <f>IF(MONTH($B$9)&gt;1,"",IF(MONTH($B$9)=1,$C$6-C12,0))</f>
        <v/>
      </c>
      <c r="E12" s="13" t="str">
        <f>IF(MONTH($B$9)&gt;1,"",IF(MONTH($B$9)=1,$C$4-D12,0))</f>
        <v/>
      </c>
      <c r="F12" s="3"/>
    </row>
    <row r="13" spans="2:9">
      <c r="B13" s="1" t="str">
        <f>IF(MONTH($B$9)&gt;2,"",IF(MONTH($B$9)=2,"February",IF(E12&gt;0.005,"February","")))</f>
        <v/>
      </c>
      <c r="C13" s="13" t="str">
        <f>IF(MONTH($B$9)&gt;2,"",IF(MONTH($B$9)=2,ROUND($C$4*($E$4/1200),2),IF(E12&gt;0,ROUND(E12*($E$4/1200),2),0)))</f>
        <v/>
      </c>
      <c r="D13" s="13" t="str">
        <f>IF(MONTH($B$9)&gt;2,"",IF(MONTH($B$9)=2,$C$6-C13,IF(E12&lt;$C$6,E12,$C$6-C13)))</f>
        <v/>
      </c>
      <c r="E13" s="13" t="str">
        <f>IF(MONTH($B$9)&gt;2,"",IF(MONTH($B$9)=2,$C$4-D13,IF(E12-D13&gt;0,E12-D13,0)))</f>
        <v/>
      </c>
      <c r="F13" s="3"/>
    </row>
    <row r="14" spans="2:9">
      <c r="B14" s="1" t="str">
        <f>IF(MONTH($B$9)&gt;3,"",IF(MONTH($B$9)=3,"March",IF(E13&gt;0.005,"March","")))</f>
        <v/>
      </c>
      <c r="C14" s="13" t="str">
        <f>IF(MONTH($B$9)&gt;3,"",IF(MONTH($B$9)=3,ROUND($C$4*($E$4/1200),2),IF(E13&gt;0,ROUND(E13*($E$4/1200),2),0)))</f>
        <v/>
      </c>
      <c r="D14" s="13" t="str">
        <f>IF(MONTH($B$9)&gt;3,"",IF(MONTH($B$9)=3,$C$6-C14,IF(E13&lt;$C$6,E13,$C$6-C14)))</f>
        <v/>
      </c>
      <c r="E14" s="13" t="str">
        <f>IF(MONTH($B$9)&gt;3,"",IF(MONTH($B$9)=3,$C$4-D14,IF(E13-D14&gt;0,E13-D14,0)))</f>
        <v/>
      </c>
      <c r="F14" s="3"/>
    </row>
    <row r="15" spans="2:9">
      <c r="B15" s="1" t="str">
        <f>IF(MONTH($B$9)&gt;4,"",IF(MONTH($B$9)=4,"April",IF(E14&gt;0.005,"April","")))</f>
        <v/>
      </c>
      <c r="C15" s="13" t="str">
        <f>IF(MONTH($B$9)&gt;4,"",IF(MONTH($B$9)=4,ROUND($C$4*($E$4/1200),2),IF(E14&gt;0,ROUND(E14*($E$4/1200),2),0)))</f>
        <v/>
      </c>
      <c r="D15" s="13" t="str">
        <f>IF(MONTH($B$9)&gt;4,"",IF(MONTH($B$9)=4,$C$6-C15,IF(E14&lt;$C$6,E14,$C$6-C15)))</f>
        <v/>
      </c>
      <c r="E15" s="13" t="str">
        <f>IF(MONTH($B$9)&gt;4,"",IF(MONTH($B$9)=4,$C$4-D15,IF(E14-D15&gt;0,E14-D15,0)))</f>
        <v/>
      </c>
      <c r="F15" s="3"/>
    </row>
    <row r="16" spans="2:9">
      <c r="B16" s="1" t="str">
        <f>IF(MONTH($B$9)&gt;5,"",IF(MONTH($B$9)=5,"May",IF(E15&gt;0.005,"May","")))</f>
        <v/>
      </c>
      <c r="C16" s="13" t="str">
        <f>IF(MONTH($B$9)&gt;5,"",IF(MONTH($B$9)=5,ROUND($C$4*($E$4/1200),2),IF(E15&gt;0,ROUND(E15*($E$4/1200),2),0)))</f>
        <v/>
      </c>
      <c r="D16" s="13" t="str">
        <f>IF(MONTH($B$9)&gt;5,"",IF(MONTH($B$9)=5,$C$6-C16,IF(E15&lt;$C$6,E15,$C$6-C16)))</f>
        <v/>
      </c>
      <c r="E16" s="13" t="str">
        <f>IF(MONTH($B$9)&gt;5,"",IF(MONTH($B$9)=5,$C$4-D16,IF(E15-D16&gt;0,E15-D16,0)))</f>
        <v/>
      </c>
      <c r="F16" s="3"/>
    </row>
    <row r="17" spans="2:6">
      <c r="B17" s="1" t="str">
        <f>IF(MONTH($B$9)&gt;6,"",IF(MONTH($B$9)=6,"June",IF(E16&gt;0.005,"June","")))</f>
        <v/>
      </c>
      <c r="C17" s="13" t="str">
        <f>IF(MONTH($B$9)&gt;6,"",IF(MONTH($B$9)=6,ROUND($C$4*($E$4/1200),2),IF(E16&gt;0,ROUND(E16*($E$4/1200),2),0)))</f>
        <v/>
      </c>
      <c r="D17" s="13" t="str">
        <f>IF(MONTH($B$9)&gt;6,"",IF(MONTH($B$9)=6,$C$6-C17,IF(E16&lt;$C$6,E16,$C$6-C17)))</f>
        <v/>
      </c>
      <c r="E17" s="13" t="str">
        <f>IF(MONTH($B$9)&gt;6,"",IF(MONTH($B$9)=6,$C$4-D17,IF(E16-D17&gt;0,E16-D17,0)))</f>
        <v/>
      </c>
      <c r="F17" s="3"/>
    </row>
    <row r="18" spans="2:6">
      <c r="B18" s="1" t="str">
        <f>IF(MONTH($B$9)&gt;7,"",IF(MONTH($B$9)=7,"July",IF(E17&gt;0.005,"July","")))</f>
        <v/>
      </c>
      <c r="C18" s="13" t="str">
        <f>IF(MONTH($B$9)&gt;7,"",IF(MONTH($B$9)=7,ROUND($C$4*($E$4/1200),2),IF(E17&gt;0,ROUND(E17*($E$4/1200),2),0)))</f>
        <v/>
      </c>
      <c r="D18" s="13" t="str">
        <f>IF(MONTH($B$9)&gt;7,"",IF(MONTH($B$9)=7,$C$6-C18,IF(E17&lt;$C$6,E17,$C$6-C18)))</f>
        <v/>
      </c>
      <c r="E18" s="13" t="str">
        <f>IF(MONTH($B$9)&gt;7,"",IF(MONTH($B$9)=7,$C$4-D18,IF(E17-D18&gt;0,E17-D18,0)))</f>
        <v/>
      </c>
      <c r="F18" s="3"/>
    </row>
    <row r="19" spans="2:6">
      <c r="B19" s="1" t="str">
        <f>IF(MONTH($B$9)&gt;8,"",IF(MONTH($B$9)=8,"August",IF(E18&gt;0.005,"August","")))</f>
        <v/>
      </c>
      <c r="C19" s="13" t="str">
        <f>IF(MONTH($B$9)&gt;8,"",IF(MONTH($B$9)=8,ROUND($C$4*($E$4/1200),2),IF(E18&gt;0,ROUND(E18*($E$4/1200),2),0)))</f>
        <v/>
      </c>
      <c r="D19" s="13" t="str">
        <f>IF(MONTH($B$9)&gt;8,"",IF(MONTH($B$9)=8,$C$6-C19,IF(E18&lt;$C$6,E18,$C$6-C19)))</f>
        <v/>
      </c>
      <c r="E19" s="13" t="str">
        <f>IF(MONTH($B$9)&gt;8,"",IF(MONTH($B$9)=8,$C$4-D19,IF(E18-D19&gt;0,E18-D19,0)))</f>
        <v/>
      </c>
      <c r="F19" s="3"/>
    </row>
    <row r="20" spans="2:6">
      <c r="B20" s="1" t="str">
        <f>IF(MONTH($B$9)&gt;9,"",IF(MONTH($B$9)=9,"September",IF(E19&gt;0.005,"September","")))</f>
        <v/>
      </c>
      <c r="C20" s="13" t="str">
        <f>IF(MONTH($B$9)&gt;9,"",IF(MONTH($B$9)=9,ROUND($C$4*($E$4/1200),2),IF(E19&gt;0,ROUND(E19*($E$4/1200),2),0)))</f>
        <v/>
      </c>
      <c r="D20" s="13" t="str">
        <f>IF(MONTH($B$9)&gt;9,"",IF(MONTH($B$9)=9,$C$6-C20,IF(E19&lt;$C$6,E19,$C$6-C20)))</f>
        <v/>
      </c>
      <c r="E20" s="13" t="str">
        <f>IF(MONTH($B$9)&gt;9,"",IF(MONTH($B$9)=9,$C$4-D20,IF(E19-D20&gt;0,E19-D20,0)))</f>
        <v/>
      </c>
      <c r="F20" s="3"/>
    </row>
    <row r="21" spans="2:6">
      <c r="B21" s="1" t="str">
        <f>IF(MONTH($B$9)&gt;10,"",IF(MONTH($B$9)=10,"October",IF(E20&gt;0.005,"October","")))</f>
        <v/>
      </c>
      <c r="C21" s="13" t="str">
        <f>IF(MONTH($B$9)&gt;10,"",IF(MONTH($B$9)=10,ROUND($C$4*($E$4/1200),2),IF(E20&gt;0,ROUND(E20*($E$4/1200),2),0)))</f>
        <v/>
      </c>
      <c r="D21" s="13" t="str">
        <f>IF(MONTH($B$9)&gt;10,"",IF(MONTH($B$9)=10,$C$6-C21,IF(E20&lt;$C$6,E20,$C$6-C21)))</f>
        <v/>
      </c>
      <c r="E21" s="13" t="str">
        <f>IF(MONTH($B$9)&gt;10,"",IF(MONTH($B$9)=10,$C$4-D21,IF(E20-D21&gt;0,E20-D21,0)))</f>
        <v/>
      </c>
      <c r="F21" s="3"/>
    </row>
    <row r="22" spans="2:6">
      <c r="B22" s="1" t="str">
        <f>IF(MONTH($B$9)&gt;11,"",IF(MONTH($B$9)=11,"November",IF(E21&gt;0.005,"November","")))</f>
        <v>November</v>
      </c>
      <c r="C22" s="13">
        <f>IF(MONTH($B$9)&gt;11,"",IF(MONTH($B$9)=11,ROUND($C$4*($E$4/1200),2),IF(E21&gt;0,ROUND(E21*($E$4/1200),2),0)))</f>
        <v>0</v>
      </c>
      <c r="D22" s="13">
        <f>IF(MONTH($B$9)&gt;11,"",IF(MONTH($B$9)=11,$C$6-C22,IF(E21&lt;$C$6,E21,$C$6-C22)))</f>
        <v>0</v>
      </c>
      <c r="E22" s="13">
        <f>IF(MONTH($B$9)&gt;11,"",IF(MONTH($B$9)=11,$C$4-D22,IF(E21-D22&gt;0,E21-D22,0)))</f>
        <v>0</v>
      </c>
      <c r="F22" s="3"/>
    </row>
    <row r="23" spans="2:6">
      <c r="B23" s="1" t="str">
        <f>IF(MONTH($B$9)=12,"December",IF(E22&gt;0.005,"December",""))</f>
        <v/>
      </c>
      <c r="C23" s="13">
        <f>IF(MONTH($B$9)=12,ROUND($C$4*($E$4/1200),2),IF(E22&gt;0,ROUND(E22*($E$4/1200),2),0))</f>
        <v>0</v>
      </c>
      <c r="D23" s="13">
        <f>IF(MONTH($B$9)=12,$C$6-C23,IF(E22&lt;$C$6,E22,$C$6-C23))</f>
        <v>0</v>
      </c>
      <c r="E23" s="13">
        <f>IF(MONTH($B$9)=12,$C$4-D23,IF(E22-D23&gt;0,E22-D23,0))</f>
        <v>0</v>
      </c>
      <c r="F23" s="3"/>
    </row>
    <row r="24" spans="2:6">
      <c r="B24" s="14" t="str">
        <f>"Total "&amp;YEAR(B9)</f>
        <v>Total 2019</v>
      </c>
      <c r="C24" s="15">
        <f>SUM(C12:C23)</f>
        <v>0</v>
      </c>
      <c r="D24" s="15">
        <f>SUM(D12:D23)</f>
        <v>0</v>
      </c>
      <c r="E24" s="15">
        <f>SUM(C24:D24)</f>
        <v>0</v>
      </c>
      <c r="F24" s="3"/>
    </row>
    <row r="25" spans="2:6">
      <c r="B25" s="3"/>
      <c r="C25" s="13"/>
      <c r="D25" s="13"/>
      <c r="E25" s="13"/>
      <c r="F25" s="3"/>
    </row>
    <row r="26" spans="2:6">
      <c r="B26" s="3"/>
      <c r="C26" s="12" t="s">
        <v>31</v>
      </c>
      <c r="D26" s="12" t="s">
        <v>32</v>
      </c>
      <c r="E26" s="12" t="s">
        <v>33</v>
      </c>
      <c r="F26" s="3"/>
    </row>
    <row r="27" spans="2:6">
      <c r="B27" s="1" t="str">
        <f>IF(E23&gt;0.005,"January","")</f>
        <v/>
      </c>
      <c r="C27" s="13">
        <f>IF(E23&gt;0,ROUND(E23*($E$4/1200),2),0)</f>
        <v>0</v>
      </c>
      <c r="D27" s="13">
        <f>IF(E23&lt;$C$6,E23,$C$6-C27)</f>
        <v>0</v>
      </c>
      <c r="E27" s="13">
        <f>IF(E23-D27&gt;0,E23-D27,0)</f>
        <v>0</v>
      </c>
      <c r="F27" s="3"/>
    </row>
    <row r="28" spans="2:6">
      <c r="B28" s="1" t="str">
        <f>IF(E27&gt;0.005,"February","")</f>
        <v/>
      </c>
      <c r="C28" s="13">
        <f t="shared" ref="C28:C38" si="0">IF(E27&gt;0,ROUND(E27*($E$4/1200),2),0)</f>
        <v>0</v>
      </c>
      <c r="D28" s="13">
        <f t="shared" ref="D28:D38" si="1">IF(E27&lt;$C$6,E27,$C$6-C28)</f>
        <v>0</v>
      </c>
      <c r="E28" s="13">
        <f t="shared" ref="E28:E38" si="2">IF(E27-D28&gt;0,E27-D28,0)</f>
        <v>0</v>
      </c>
      <c r="F28" s="3"/>
    </row>
    <row r="29" spans="2:6">
      <c r="B29" s="1" t="str">
        <f>IF(E28&gt;0.005,"March","")</f>
        <v/>
      </c>
      <c r="C29" s="13">
        <f t="shared" si="0"/>
        <v>0</v>
      </c>
      <c r="D29" s="13">
        <f t="shared" si="1"/>
        <v>0</v>
      </c>
      <c r="E29" s="13">
        <f t="shared" si="2"/>
        <v>0</v>
      </c>
      <c r="F29" s="3"/>
    </row>
    <row r="30" spans="2:6">
      <c r="B30" s="1" t="str">
        <f>IF(E29&gt;0.005,"April","")</f>
        <v/>
      </c>
      <c r="C30" s="13">
        <f t="shared" si="0"/>
        <v>0</v>
      </c>
      <c r="D30" s="13">
        <f t="shared" si="1"/>
        <v>0</v>
      </c>
      <c r="E30" s="13">
        <f t="shared" si="2"/>
        <v>0</v>
      </c>
      <c r="F30" s="3"/>
    </row>
    <row r="31" spans="2:6">
      <c r="B31" s="1" t="str">
        <f>IF(E30&gt;0.005,"May","")</f>
        <v/>
      </c>
      <c r="C31" s="13">
        <f t="shared" si="0"/>
        <v>0</v>
      </c>
      <c r="D31" s="13">
        <f t="shared" si="1"/>
        <v>0</v>
      </c>
      <c r="E31" s="13">
        <f t="shared" si="2"/>
        <v>0</v>
      </c>
      <c r="F31" s="3"/>
    </row>
    <row r="32" spans="2:6">
      <c r="B32" s="1" t="str">
        <f>IF(E31&gt;0.005,"June","")</f>
        <v/>
      </c>
      <c r="C32" s="13">
        <f t="shared" si="0"/>
        <v>0</v>
      </c>
      <c r="D32" s="13">
        <f t="shared" si="1"/>
        <v>0</v>
      </c>
      <c r="E32" s="13">
        <f t="shared" si="2"/>
        <v>0</v>
      </c>
      <c r="F32" s="3"/>
    </row>
    <row r="33" spans="2:6">
      <c r="B33" s="1" t="str">
        <f>IF(E32&gt;0.005,"July","")</f>
        <v/>
      </c>
      <c r="C33" s="13">
        <f t="shared" si="0"/>
        <v>0</v>
      </c>
      <c r="D33" s="13">
        <f t="shared" si="1"/>
        <v>0</v>
      </c>
      <c r="E33" s="13">
        <f t="shared" si="2"/>
        <v>0</v>
      </c>
      <c r="F33" s="3"/>
    </row>
    <row r="34" spans="2:6">
      <c r="B34" s="1" t="str">
        <f>IF(E33&gt;0.005,"August","")</f>
        <v/>
      </c>
      <c r="C34" s="13">
        <f t="shared" si="0"/>
        <v>0</v>
      </c>
      <c r="D34" s="13">
        <f t="shared" si="1"/>
        <v>0</v>
      </c>
      <c r="E34" s="13">
        <f t="shared" si="2"/>
        <v>0</v>
      </c>
      <c r="F34" s="3"/>
    </row>
    <row r="35" spans="2:6">
      <c r="B35" s="1" t="str">
        <f>IF(E34&gt;0.005,"September","")</f>
        <v/>
      </c>
      <c r="C35" s="13">
        <f t="shared" si="0"/>
        <v>0</v>
      </c>
      <c r="D35" s="13">
        <f t="shared" si="1"/>
        <v>0</v>
      </c>
      <c r="E35" s="13">
        <f t="shared" si="2"/>
        <v>0</v>
      </c>
      <c r="F35" s="3"/>
    </row>
    <row r="36" spans="2:6">
      <c r="B36" s="1" t="str">
        <f>IF(E35&gt;0.005,"October","")</f>
        <v/>
      </c>
      <c r="C36" s="13">
        <f t="shared" si="0"/>
        <v>0</v>
      </c>
      <c r="D36" s="13">
        <f t="shared" si="1"/>
        <v>0</v>
      </c>
      <c r="E36" s="13">
        <f t="shared" si="2"/>
        <v>0</v>
      </c>
      <c r="F36" s="3"/>
    </row>
    <row r="37" spans="2:6">
      <c r="B37" s="1" t="str">
        <f>IF(E36&gt;0.005,"November","")</f>
        <v/>
      </c>
      <c r="C37" s="13">
        <f t="shared" si="0"/>
        <v>0</v>
      </c>
      <c r="D37" s="13">
        <f t="shared" si="1"/>
        <v>0</v>
      </c>
      <c r="E37" s="13">
        <f t="shared" si="2"/>
        <v>0</v>
      </c>
      <c r="F37" s="3"/>
    </row>
    <row r="38" spans="2:6">
      <c r="B38" s="1" t="str">
        <f>IF(E37&gt;0.005,"December","")</f>
        <v/>
      </c>
      <c r="C38" s="13">
        <f t="shared" si="0"/>
        <v>0</v>
      </c>
      <c r="D38" s="13">
        <f t="shared" si="1"/>
        <v>0</v>
      </c>
      <c r="E38" s="13">
        <f t="shared" si="2"/>
        <v>0</v>
      </c>
      <c r="F38" s="3"/>
    </row>
    <row r="39" spans="2:6">
      <c r="B39" s="14" t="str">
        <f>"Total "&amp;YEAR($B$9)+1</f>
        <v>Total 2020</v>
      </c>
      <c r="C39" s="15">
        <f>SUM(C27:C38)</f>
        <v>0</v>
      </c>
      <c r="D39" s="15">
        <f>SUM(D27:D38)</f>
        <v>0</v>
      </c>
      <c r="E39" s="15">
        <f>SUM(C39:D39)</f>
        <v>0</v>
      </c>
      <c r="F39" s="3"/>
    </row>
    <row r="40" spans="2:6">
      <c r="B40" s="3"/>
      <c r="C40" s="13"/>
      <c r="D40" s="13"/>
      <c r="E40" s="13"/>
      <c r="F40" s="3"/>
    </row>
    <row r="41" spans="2:6">
      <c r="B41" s="3"/>
      <c r="C41" s="12" t="s">
        <v>31</v>
      </c>
      <c r="D41" s="12" t="s">
        <v>32</v>
      </c>
      <c r="E41" s="12" t="s">
        <v>33</v>
      </c>
      <c r="F41" s="3"/>
    </row>
    <row r="42" spans="2:6">
      <c r="B42" s="1" t="str">
        <f>IF(E38&gt;0.005,"January","")</f>
        <v/>
      </c>
      <c r="C42" s="13">
        <f>IF(E38&gt;0,ROUND(E38*($E$4/1200),2),0)</f>
        <v>0</v>
      </c>
      <c r="D42" s="13">
        <f>IF(E38&lt;$C$6,E38,$C$6-C42)</f>
        <v>0</v>
      </c>
      <c r="E42" s="13">
        <f>IF(E38-D42&gt;0,E38-D42,0)</f>
        <v>0</v>
      </c>
      <c r="F42" s="3"/>
    </row>
    <row r="43" spans="2:6">
      <c r="B43" s="1" t="str">
        <f>IF(E42&gt;0.005,"February","")</f>
        <v/>
      </c>
      <c r="C43" s="13">
        <f t="shared" ref="C43:C53" si="3">IF(E42&gt;0,ROUND(E42*($E$4/1200),2),0)</f>
        <v>0</v>
      </c>
      <c r="D43" s="13">
        <f t="shared" ref="D43:D53" si="4">IF(E42&lt;$C$6,E42,$C$6-C43)</f>
        <v>0</v>
      </c>
      <c r="E43" s="13">
        <f t="shared" ref="E43:E53" si="5">IF(E42-D43&gt;0,E42-D43,0)</f>
        <v>0</v>
      </c>
      <c r="F43" s="3"/>
    </row>
    <row r="44" spans="2:6">
      <c r="B44" s="1" t="str">
        <f>IF(E43&gt;0.005,"March","")</f>
        <v/>
      </c>
      <c r="C44" s="13">
        <f t="shared" si="3"/>
        <v>0</v>
      </c>
      <c r="D44" s="13">
        <f t="shared" si="4"/>
        <v>0</v>
      </c>
      <c r="E44" s="13">
        <f t="shared" si="5"/>
        <v>0</v>
      </c>
      <c r="F44" s="3"/>
    </row>
    <row r="45" spans="2:6">
      <c r="B45" s="1" t="str">
        <f>IF(E44&gt;0.005,"April","")</f>
        <v/>
      </c>
      <c r="C45" s="13">
        <f t="shared" si="3"/>
        <v>0</v>
      </c>
      <c r="D45" s="13">
        <f t="shared" si="4"/>
        <v>0</v>
      </c>
      <c r="E45" s="13">
        <f t="shared" si="5"/>
        <v>0</v>
      </c>
      <c r="F45" s="3"/>
    </row>
    <row r="46" spans="2:6">
      <c r="B46" s="1" t="str">
        <f>IF(E45&gt;0.005,"May","")</f>
        <v/>
      </c>
      <c r="C46" s="13">
        <f t="shared" si="3"/>
        <v>0</v>
      </c>
      <c r="D46" s="13">
        <f t="shared" si="4"/>
        <v>0</v>
      </c>
      <c r="E46" s="13">
        <f t="shared" si="5"/>
        <v>0</v>
      </c>
      <c r="F46" s="3"/>
    </row>
    <row r="47" spans="2:6">
      <c r="B47" s="1" t="str">
        <f>IF(E46&gt;0.005,"June","")</f>
        <v/>
      </c>
      <c r="C47" s="13">
        <f t="shared" si="3"/>
        <v>0</v>
      </c>
      <c r="D47" s="13">
        <f t="shared" si="4"/>
        <v>0</v>
      </c>
      <c r="E47" s="13">
        <f t="shared" si="5"/>
        <v>0</v>
      </c>
      <c r="F47" s="3"/>
    </row>
    <row r="48" spans="2:6">
      <c r="B48" s="1" t="str">
        <f>IF(E47&gt;0.005,"July","")</f>
        <v/>
      </c>
      <c r="C48" s="13">
        <f t="shared" si="3"/>
        <v>0</v>
      </c>
      <c r="D48" s="13">
        <f t="shared" si="4"/>
        <v>0</v>
      </c>
      <c r="E48" s="13">
        <f t="shared" si="5"/>
        <v>0</v>
      </c>
      <c r="F48" s="3"/>
    </row>
    <row r="49" spans="2:6">
      <c r="B49" s="1" t="str">
        <f>IF(E48&gt;0.005,"August","")</f>
        <v/>
      </c>
      <c r="C49" s="13">
        <f t="shared" si="3"/>
        <v>0</v>
      </c>
      <c r="D49" s="13">
        <f t="shared" si="4"/>
        <v>0</v>
      </c>
      <c r="E49" s="13">
        <f t="shared" si="5"/>
        <v>0</v>
      </c>
      <c r="F49" s="3"/>
    </row>
    <row r="50" spans="2:6">
      <c r="B50" s="1" t="str">
        <f>IF(E49&gt;0.005,"September","")</f>
        <v/>
      </c>
      <c r="C50" s="13">
        <f t="shared" si="3"/>
        <v>0</v>
      </c>
      <c r="D50" s="13">
        <f t="shared" si="4"/>
        <v>0</v>
      </c>
      <c r="E50" s="13">
        <f t="shared" si="5"/>
        <v>0</v>
      </c>
      <c r="F50" s="3"/>
    </row>
    <row r="51" spans="2:6">
      <c r="B51" s="1" t="str">
        <f>IF(E50&gt;0.005,"October","")</f>
        <v/>
      </c>
      <c r="C51" s="13">
        <f t="shared" si="3"/>
        <v>0</v>
      </c>
      <c r="D51" s="13">
        <f t="shared" si="4"/>
        <v>0</v>
      </c>
      <c r="E51" s="13">
        <f t="shared" si="5"/>
        <v>0</v>
      </c>
      <c r="F51" s="3"/>
    </row>
    <row r="52" spans="2:6">
      <c r="B52" s="1" t="str">
        <f>IF(E51&gt;0.005,"November","")</f>
        <v/>
      </c>
      <c r="C52" s="13">
        <f t="shared" si="3"/>
        <v>0</v>
      </c>
      <c r="D52" s="13">
        <f t="shared" si="4"/>
        <v>0</v>
      </c>
      <c r="E52" s="13">
        <f t="shared" si="5"/>
        <v>0</v>
      </c>
      <c r="F52" s="3"/>
    </row>
    <row r="53" spans="2:6">
      <c r="B53" s="1" t="str">
        <f>IF(E52&gt;0.005,"December","")</f>
        <v/>
      </c>
      <c r="C53" s="13">
        <f t="shared" si="3"/>
        <v>0</v>
      </c>
      <c r="D53" s="13">
        <f t="shared" si="4"/>
        <v>0</v>
      </c>
      <c r="E53" s="13">
        <f t="shared" si="5"/>
        <v>0</v>
      </c>
      <c r="F53" s="3"/>
    </row>
    <row r="54" spans="2:6">
      <c r="B54" s="14" t="str">
        <f>"Total "&amp;YEAR($B$9)+2</f>
        <v>Total 2021</v>
      </c>
      <c r="C54" s="15">
        <f>SUM(C42:C53)</f>
        <v>0</v>
      </c>
      <c r="D54" s="15">
        <f>SUM(D42:D53)</f>
        <v>0</v>
      </c>
      <c r="E54" s="15">
        <f>SUM(C54:D54)</f>
        <v>0</v>
      </c>
      <c r="F54" s="3"/>
    </row>
    <row r="55" spans="2:6">
      <c r="B55" s="3"/>
      <c r="C55" s="13"/>
      <c r="D55" s="13"/>
      <c r="E55" s="13"/>
      <c r="F55" s="3"/>
    </row>
    <row r="56" spans="2:6">
      <c r="B56" s="3"/>
      <c r="C56" s="12" t="s">
        <v>31</v>
      </c>
      <c r="D56" s="12" t="s">
        <v>32</v>
      </c>
      <c r="E56" s="12" t="s">
        <v>33</v>
      </c>
      <c r="F56" s="3"/>
    </row>
    <row r="57" spans="2:6">
      <c r="B57" s="1" t="str">
        <f>IF(E53&gt;0.005,"January","")</f>
        <v/>
      </c>
      <c r="C57" s="13">
        <f>IF(E53&gt;0,ROUND(E53*($E$4/1200),2),0)</f>
        <v>0</v>
      </c>
      <c r="D57" s="13">
        <f>IF(E53&lt;$C$6,E53,$C$6-C57)</f>
        <v>0</v>
      </c>
      <c r="E57" s="13">
        <f>IF(E53-D57&gt;0,E53-D57,0)</f>
        <v>0</v>
      </c>
      <c r="F57" s="3"/>
    </row>
    <row r="58" spans="2:6">
      <c r="B58" s="1" t="str">
        <f>IF(E57&gt;0.005,"February","")</f>
        <v/>
      </c>
      <c r="C58" s="13">
        <f t="shared" ref="C58:C68" si="6">IF(E57&gt;0,ROUND(E57*($E$4/1200),2),0)</f>
        <v>0</v>
      </c>
      <c r="D58" s="13">
        <f t="shared" ref="D58:D68" si="7">IF(E57&lt;$C$6,E57,$C$6-C58)</f>
        <v>0</v>
      </c>
      <c r="E58" s="13">
        <f t="shared" ref="E58:E68" si="8">IF(E57-D58&gt;0,E57-D58,0)</f>
        <v>0</v>
      </c>
      <c r="F58" s="3"/>
    </row>
    <row r="59" spans="2:6">
      <c r="B59" s="1" t="str">
        <f>IF(E58&gt;0.005,"March","")</f>
        <v/>
      </c>
      <c r="C59" s="13">
        <f t="shared" si="6"/>
        <v>0</v>
      </c>
      <c r="D59" s="13">
        <f t="shared" si="7"/>
        <v>0</v>
      </c>
      <c r="E59" s="13">
        <f t="shared" si="8"/>
        <v>0</v>
      </c>
      <c r="F59" s="3"/>
    </row>
    <row r="60" spans="2:6">
      <c r="B60" s="1" t="str">
        <f>IF(E59&gt;0.005,"April","")</f>
        <v/>
      </c>
      <c r="C60" s="13">
        <f t="shared" si="6"/>
        <v>0</v>
      </c>
      <c r="D60" s="13">
        <f t="shared" si="7"/>
        <v>0</v>
      </c>
      <c r="E60" s="13">
        <f t="shared" si="8"/>
        <v>0</v>
      </c>
      <c r="F60" s="3"/>
    </row>
    <row r="61" spans="2:6">
      <c r="B61" s="1" t="str">
        <f>IF(E60&gt;0.005,"May","")</f>
        <v/>
      </c>
      <c r="C61" s="13">
        <f t="shared" si="6"/>
        <v>0</v>
      </c>
      <c r="D61" s="13">
        <f t="shared" si="7"/>
        <v>0</v>
      </c>
      <c r="E61" s="13">
        <f t="shared" si="8"/>
        <v>0</v>
      </c>
      <c r="F61" s="3"/>
    </row>
    <row r="62" spans="2:6">
      <c r="B62" s="1" t="str">
        <f>IF(E61&gt;0.005,"June","")</f>
        <v/>
      </c>
      <c r="C62" s="13">
        <f t="shared" si="6"/>
        <v>0</v>
      </c>
      <c r="D62" s="13">
        <f t="shared" si="7"/>
        <v>0</v>
      </c>
      <c r="E62" s="13">
        <f t="shared" si="8"/>
        <v>0</v>
      </c>
      <c r="F62" s="3"/>
    </row>
    <row r="63" spans="2:6">
      <c r="B63" s="1" t="str">
        <f>IF(E62&gt;0.005,"July","")</f>
        <v/>
      </c>
      <c r="C63" s="13">
        <f t="shared" si="6"/>
        <v>0</v>
      </c>
      <c r="D63" s="13">
        <f t="shared" si="7"/>
        <v>0</v>
      </c>
      <c r="E63" s="13">
        <f t="shared" si="8"/>
        <v>0</v>
      </c>
      <c r="F63" s="3"/>
    </row>
    <row r="64" spans="2:6">
      <c r="B64" s="1" t="str">
        <f>IF(E63&gt;0.005,"August","")</f>
        <v/>
      </c>
      <c r="C64" s="13">
        <f t="shared" si="6"/>
        <v>0</v>
      </c>
      <c r="D64" s="13">
        <f t="shared" si="7"/>
        <v>0</v>
      </c>
      <c r="E64" s="13">
        <f t="shared" si="8"/>
        <v>0</v>
      </c>
      <c r="F64" s="3"/>
    </row>
    <row r="65" spans="2:6">
      <c r="B65" s="1" t="str">
        <f>IF(E64&gt;0.005,"September","")</f>
        <v/>
      </c>
      <c r="C65" s="13">
        <f t="shared" si="6"/>
        <v>0</v>
      </c>
      <c r="D65" s="13">
        <f t="shared" si="7"/>
        <v>0</v>
      </c>
      <c r="E65" s="13">
        <f t="shared" si="8"/>
        <v>0</v>
      </c>
      <c r="F65" s="3"/>
    </row>
    <row r="66" spans="2:6">
      <c r="B66" s="1" t="str">
        <f>IF(E65&gt;0.005,"October","")</f>
        <v/>
      </c>
      <c r="C66" s="13">
        <f t="shared" si="6"/>
        <v>0</v>
      </c>
      <c r="D66" s="13">
        <f t="shared" si="7"/>
        <v>0</v>
      </c>
      <c r="E66" s="13">
        <f t="shared" si="8"/>
        <v>0</v>
      </c>
      <c r="F66" s="3"/>
    </row>
    <row r="67" spans="2:6">
      <c r="B67" s="1" t="str">
        <f>IF(E66&gt;0.005,"November","")</f>
        <v/>
      </c>
      <c r="C67" s="13">
        <f t="shared" si="6"/>
        <v>0</v>
      </c>
      <c r="D67" s="13">
        <f t="shared" si="7"/>
        <v>0</v>
      </c>
      <c r="E67" s="13">
        <f t="shared" si="8"/>
        <v>0</v>
      </c>
      <c r="F67" s="3"/>
    </row>
    <row r="68" spans="2:6">
      <c r="B68" s="1" t="str">
        <f>IF(E67&gt;0.005,"December","")</f>
        <v/>
      </c>
      <c r="C68" s="13">
        <f t="shared" si="6"/>
        <v>0</v>
      </c>
      <c r="D68" s="13">
        <f t="shared" si="7"/>
        <v>0</v>
      </c>
      <c r="E68" s="13">
        <f t="shared" si="8"/>
        <v>0</v>
      </c>
      <c r="F68" s="3"/>
    </row>
    <row r="69" spans="2:6">
      <c r="B69" s="14" t="str">
        <f>"Total "&amp;YEAR($B$9)+3</f>
        <v>Total 2022</v>
      </c>
      <c r="C69" s="15">
        <f>SUM(C57:C68)</f>
        <v>0</v>
      </c>
      <c r="D69" s="15">
        <f>SUM(D57:D68)</f>
        <v>0</v>
      </c>
      <c r="E69" s="15">
        <f>SUM(C69:D69)</f>
        <v>0</v>
      </c>
      <c r="F69" s="3"/>
    </row>
    <row r="70" spans="2:6">
      <c r="B70" s="3"/>
      <c r="C70" s="13"/>
      <c r="D70" s="13"/>
      <c r="E70" s="13"/>
      <c r="F70" s="3"/>
    </row>
    <row r="71" spans="2:6">
      <c r="B71" s="3"/>
      <c r="C71" s="12" t="s">
        <v>31</v>
      </c>
      <c r="D71" s="12" t="s">
        <v>32</v>
      </c>
      <c r="E71" s="12" t="s">
        <v>33</v>
      </c>
      <c r="F71" s="3"/>
    </row>
    <row r="72" spans="2:6">
      <c r="B72" s="1" t="str">
        <f>IF(E68&gt;0.005,"January","")</f>
        <v/>
      </c>
      <c r="C72" s="13">
        <f>IF(E68&gt;0,ROUND(E68*($E$4/1200),2),0)</f>
        <v>0</v>
      </c>
      <c r="D72" s="13">
        <f>IF(E68&lt;$C$6,E68,$C$6-C72)</f>
        <v>0</v>
      </c>
      <c r="E72" s="13">
        <f>IF(E68-D72&gt;0,E68-D72,0)</f>
        <v>0</v>
      </c>
      <c r="F72" s="3"/>
    </row>
    <row r="73" spans="2:6">
      <c r="B73" s="1" t="str">
        <f>IF(E72&gt;0.005,"February","")</f>
        <v/>
      </c>
      <c r="C73" s="13">
        <f t="shared" ref="C73:C83" si="9">IF(E72&gt;0,ROUND(E72*($E$4/1200),2),0)</f>
        <v>0</v>
      </c>
      <c r="D73" s="13">
        <f t="shared" ref="D73:D83" si="10">IF(E72&lt;$C$6,E72,$C$6-C73)</f>
        <v>0</v>
      </c>
      <c r="E73" s="13">
        <f t="shared" ref="E73:E83" si="11">IF(E72-D73&gt;0,E72-D73,0)</f>
        <v>0</v>
      </c>
      <c r="F73" s="3"/>
    </row>
    <row r="74" spans="2:6">
      <c r="B74" s="1" t="str">
        <f>IF(E73&gt;0.005,"March","")</f>
        <v/>
      </c>
      <c r="C74" s="13">
        <f t="shared" si="9"/>
        <v>0</v>
      </c>
      <c r="D74" s="13">
        <f t="shared" si="10"/>
        <v>0</v>
      </c>
      <c r="E74" s="13">
        <f t="shared" si="11"/>
        <v>0</v>
      </c>
      <c r="F74" s="3"/>
    </row>
    <row r="75" spans="2:6">
      <c r="B75" s="1" t="str">
        <f>IF(E74&gt;0.005,"April","")</f>
        <v/>
      </c>
      <c r="C75" s="13">
        <f t="shared" si="9"/>
        <v>0</v>
      </c>
      <c r="D75" s="13">
        <f t="shared" si="10"/>
        <v>0</v>
      </c>
      <c r="E75" s="13">
        <f t="shared" si="11"/>
        <v>0</v>
      </c>
      <c r="F75" s="3"/>
    </row>
    <row r="76" spans="2:6">
      <c r="B76" s="1" t="str">
        <f>IF(E75&gt;0.005,"May","")</f>
        <v/>
      </c>
      <c r="C76" s="13">
        <f t="shared" si="9"/>
        <v>0</v>
      </c>
      <c r="D76" s="13">
        <f t="shared" si="10"/>
        <v>0</v>
      </c>
      <c r="E76" s="13">
        <f t="shared" si="11"/>
        <v>0</v>
      </c>
      <c r="F76" s="3"/>
    </row>
    <row r="77" spans="2:6">
      <c r="B77" s="1" t="str">
        <f>IF(E76&gt;0.005,"June","")</f>
        <v/>
      </c>
      <c r="C77" s="13">
        <f t="shared" si="9"/>
        <v>0</v>
      </c>
      <c r="D77" s="13">
        <f t="shared" si="10"/>
        <v>0</v>
      </c>
      <c r="E77" s="13">
        <f t="shared" si="11"/>
        <v>0</v>
      </c>
      <c r="F77" s="3"/>
    </row>
    <row r="78" spans="2:6">
      <c r="B78" s="1" t="str">
        <f>IF(E77&gt;0.005,"July","")</f>
        <v/>
      </c>
      <c r="C78" s="13">
        <f t="shared" si="9"/>
        <v>0</v>
      </c>
      <c r="D78" s="13">
        <f t="shared" si="10"/>
        <v>0</v>
      </c>
      <c r="E78" s="13">
        <f t="shared" si="11"/>
        <v>0</v>
      </c>
      <c r="F78" s="3"/>
    </row>
    <row r="79" spans="2:6">
      <c r="B79" s="1" t="str">
        <f>IF(E78&gt;0.005,"August","")</f>
        <v/>
      </c>
      <c r="C79" s="13">
        <f t="shared" si="9"/>
        <v>0</v>
      </c>
      <c r="D79" s="13">
        <f t="shared" si="10"/>
        <v>0</v>
      </c>
      <c r="E79" s="13">
        <f t="shared" si="11"/>
        <v>0</v>
      </c>
      <c r="F79" s="3"/>
    </row>
    <row r="80" spans="2:6">
      <c r="B80" s="1" t="str">
        <f>IF(E79&gt;0.005,"September","")</f>
        <v/>
      </c>
      <c r="C80" s="13">
        <f t="shared" si="9"/>
        <v>0</v>
      </c>
      <c r="D80" s="13">
        <f t="shared" si="10"/>
        <v>0</v>
      </c>
      <c r="E80" s="13">
        <f t="shared" si="11"/>
        <v>0</v>
      </c>
      <c r="F80" s="3"/>
    </row>
    <row r="81" spans="2:6">
      <c r="B81" s="1" t="str">
        <f>IF(E80&gt;0.005,"October","")</f>
        <v/>
      </c>
      <c r="C81" s="13">
        <f t="shared" si="9"/>
        <v>0</v>
      </c>
      <c r="D81" s="13">
        <f t="shared" si="10"/>
        <v>0</v>
      </c>
      <c r="E81" s="13">
        <f t="shared" si="11"/>
        <v>0</v>
      </c>
      <c r="F81" s="3"/>
    </row>
    <row r="82" spans="2:6">
      <c r="B82" s="1" t="str">
        <f>IF(E81&gt;0.005,"November","")</f>
        <v/>
      </c>
      <c r="C82" s="13">
        <f t="shared" si="9"/>
        <v>0</v>
      </c>
      <c r="D82" s="13">
        <f t="shared" si="10"/>
        <v>0</v>
      </c>
      <c r="E82" s="13">
        <f t="shared" si="11"/>
        <v>0</v>
      </c>
      <c r="F82" s="3"/>
    </row>
    <row r="83" spans="2:6">
      <c r="B83" s="1" t="str">
        <f>IF(E82&gt;0.005,"December","")</f>
        <v/>
      </c>
      <c r="C83" s="13">
        <f t="shared" si="9"/>
        <v>0</v>
      </c>
      <c r="D83" s="13">
        <f t="shared" si="10"/>
        <v>0</v>
      </c>
      <c r="E83" s="13">
        <f t="shared" si="11"/>
        <v>0</v>
      </c>
      <c r="F83" s="3"/>
    </row>
    <row r="84" spans="2:6">
      <c r="B84" s="14" t="str">
        <f>"Total "&amp;YEAR($B$9)+4</f>
        <v>Total 2023</v>
      </c>
      <c r="C84" s="15">
        <f>SUM(C72:C83)</f>
        <v>0</v>
      </c>
      <c r="D84" s="15">
        <f>SUM(D72:D83)</f>
        <v>0</v>
      </c>
      <c r="E84" s="15">
        <f>SUM(C84:D84)</f>
        <v>0</v>
      </c>
      <c r="F84" s="3"/>
    </row>
    <row r="85" spans="2:6">
      <c r="B85" s="2"/>
      <c r="C85" s="17"/>
      <c r="D85" s="17"/>
      <c r="E85" s="13"/>
      <c r="F85" s="3"/>
    </row>
    <row r="86" spans="2:6">
      <c r="B86" s="3"/>
      <c r="C86" s="12" t="s">
        <v>31</v>
      </c>
      <c r="D86" s="12" t="s">
        <v>32</v>
      </c>
      <c r="E86" s="12" t="s">
        <v>33</v>
      </c>
      <c r="F86" s="3"/>
    </row>
    <row r="87" spans="2:6">
      <c r="B87" s="1" t="str">
        <f>IF(E83&gt;0.005,"January","")</f>
        <v/>
      </c>
      <c r="C87" s="13">
        <f>IF(E83&gt;0,ROUND(E83*($E$4/1200),2),0)</f>
        <v>0</v>
      </c>
      <c r="D87" s="13">
        <f>IF(E83&lt;$C$6,E83,$C$6-C87)</f>
        <v>0</v>
      </c>
      <c r="E87" s="13">
        <f>IF(E83-D87&gt;0,E83-D87,0)</f>
        <v>0</v>
      </c>
      <c r="F87" s="3"/>
    </row>
    <row r="88" spans="2:6">
      <c r="B88" s="1" t="str">
        <f>IF(E87&gt;0.005,"February","")</f>
        <v/>
      </c>
      <c r="C88" s="13">
        <f t="shared" ref="C88:C98" si="12">IF(E87&gt;0,ROUND(E87*($E$4/1200),2),0)</f>
        <v>0</v>
      </c>
      <c r="D88" s="13">
        <f t="shared" ref="D88:D98" si="13">IF(E87&lt;$C$6,E87,$C$6-C88)</f>
        <v>0</v>
      </c>
      <c r="E88" s="13">
        <f t="shared" ref="E88:E98" si="14">IF(E87-D88&gt;0,E87-D88,0)</f>
        <v>0</v>
      </c>
      <c r="F88" s="3"/>
    </row>
    <row r="89" spans="2:6">
      <c r="B89" s="1" t="str">
        <f>IF(E88&gt;0.005,"March","")</f>
        <v/>
      </c>
      <c r="C89" s="13">
        <f t="shared" si="12"/>
        <v>0</v>
      </c>
      <c r="D89" s="13">
        <f t="shared" si="13"/>
        <v>0</v>
      </c>
      <c r="E89" s="13">
        <f t="shared" si="14"/>
        <v>0</v>
      </c>
      <c r="F89" s="3"/>
    </row>
    <row r="90" spans="2:6">
      <c r="B90" s="1" t="str">
        <f>IF(E89&gt;0.005,"April","")</f>
        <v/>
      </c>
      <c r="C90" s="13">
        <f t="shared" si="12"/>
        <v>0</v>
      </c>
      <c r="D90" s="13">
        <f t="shared" si="13"/>
        <v>0</v>
      </c>
      <c r="E90" s="13">
        <f t="shared" si="14"/>
        <v>0</v>
      </c>
      <c r="F90" s="3"/>
    </row>
    <row r="91" spans="2:6">
      <c r="B91" s="1" t="str">
        <f>IF(E90&gt;0.005,"May","")</f>
        <v/>
      </c>
      <c r="C91" s="13">
        <f t="shared" si="12"/>
        <v>0</v>
      </c>
      <c r="D91" s="13">
        <f t="shared" si="13"/>
        <v>0</v>
      </c>
      <c r="E91" s="13">
        <f t="shared" si="14"/>
        <v>0</v>
      </c>
      <c r="F91" s="3"/>
    </row>
    <row r="92" spans="2:6">
      <c r="B92" s="1" t="str">
        <f>IF(E91&gt;0.005,"June","")</f>
        <v/>
      </c>
      <c r="C92" s="13">
        <f t="shared" si="12"/>
        <v>0</v>
      </c>
      <c r="D92" s="13">
        <f t="shared" si="13"/>
        <v>0</v>
      </c>
      <c r="E92" s="13">
        <f t="shared" si="14"/>
        <v>0</v>
      </c>
      <c r="F92" s="3"/>
    </row>
    <row r="93" spans="2:6">
      <c r="B93" s="1" t="str">
        <f>IF(E92&gt;0.005,"July","")</f>
        <v/>
      </c>
      <c r="C93" s="13">
        <f t="shared" si="12"/>
        <v>0</v>
      </c>
      <c r="D93" s="13">
        <f t="shared" si="13"/>
        <v>0</v>
      </c>
      <c r="E93" s="13">
        <f t="shared" si="14"/>
        <v>0</v>
      </c>
      <c r="F93" s="3"/>
    </row>
    <row r="94" spans="2:6">
      <c r="B94" s="1" t="str">
        <f>IF(E93&gt;0.005,"August","")</f>
        <v/>
      </c>
      <c r="C94" s="13">
        <f t="shared" si="12"/>
        <v>0</v>
      </c>
      <c r="D94" s="13">
        <f t="shared" si="13"/>
        <v>0</v>
      </c>
      <c r="E94" s="13">
        <f t="shared" si="14"/>
        <v>0</v>
      </c>
      <c r="F94" s="3"/>
    </row>
    <row r="95" spans="2:6">
      <c r="B95" s="1" t="str">
        <f>IF(E94&gt;0.005,"September","")</f>
        <v/>
      </c>
      <c r="C95" s="13">
        <f t="shared" si="12"/>
        <v>0</v>
      </c>
      <c r="D95" s="13">
        <f t="shared" si="13"/>
        <v>0</v>
      </c>
      <c r="E95" s="13">
        <f t="shared" si="14"/>
        <v>0</v>
      </c>
      <c r="F95" s="3"/>
    </row>
    <row r="96" spans="2:6">
      <c r="B96" s="1" t="str">
        <f>IF(E95&gt;0.005,"October","")</f>
        <v/>
      </c>
      <c r="C96" s="13">
        <f t="shared" si="12"/>
        <v>0</v>
      </c>
      <c r="D96" s="13">
        <f t="shared" si="13"/>
        <v>0</v>
      </c>
      <c r="E96" s="13">
        <f t="shared" si="14"/>
        <v>0</v>
      </c>
      <c r="F96" s="3"/>
    </row>
    <row r="97" spans="2:6">
      <c r="B97" s="1" t="str">
        <f>IF(E96&gt;0.005,"November","")</f>
        <v/>
      </c>
      <c r="C97" s="13">
        <f t="shared" si="12"/>
        <v>0</v>
      </c>
      <c r="D97" s="13">
        <f t="shared" si="13"/>
        <v>0</v>
      </c>
      <c r="E97" s="13">
        <f t="shared" si="14"/>
        <v>0</v>
      </c>
      <c r="F97" s="3"/>
    </row>
    <row r="98" spans="2:6">
      <c r="B98" s="1" t="str">
        <f>IF(E97&gt;0.005,"December","")</f>
        <v/>
      </c>
      <c r="C98" s="13">
        <f t="shared" si="12"/>
        <v>0</v>
      </c>
      <c r="D98" s="13">
        <f t="shared" si="13"/>
        <v>0</v>
      </c>
      <c r="E98" s="13">
        <f t="shared" si="14"/>
        <v>0</v>
      </c>
      <c r="F98" s="3"/>
    </row>
    <row r="99" spans="2:6">
      <c r="B99" s="14" t="str">
        <f>"Total "&amp;YEAR($B$9)+5</f>
        <v>Total 2024</v>
      </c>
      <c r="C99" s="15">
        <f>SUM(C87:C98)</f>
        <v>0</v>
      </c>
      <c r="D99" s="15">
        <f>SUM(D87:D98)</f>
        <v>0</v>
      </c>
      <c r="E99" s="15">
        <f>SUM(C99:D99)</f>
        <v>0</v>
      </c>
      <c r="F99" s="3"/>
    </row>
    <row r="100" spans="2:6">
      <c r="B100" s="3"/>
      <c r="C100" s="13"/>
      <c r="D100" s="13"/>
      <c r="E100" s="13"/>
      <c r="F100" s="3"/>
    </row>
    <row r="101" spans="2:6">
      <c r="B101" s="3"/>
      <c r="C101" s="12" t="s">
        <v>31</v>
      </c>
      <c r="D101" s="12" t="s">
        <v>32</v>
      </c>
      <c r="E101" s="12" t="s">
        <v>33</v>
      </c>
      <c r="F101" s="3"/>
    </row>
    <row r="102" spans="2:6">
      <c r="B102" s="1" t="str">
        <f>IF(E98&gt;0.005,"January","")</f>
        <v/>
      </c>
      <c r="C102" s="13">
        <f>IF(E98&gt;0,ROUND(E98*($E$4/1200),2),0)</f>
        <v>0</v>
      </c>
      <c r="D102" s="13">
        <f>IF(E98&lt;$C$6,E98,$C$6-C102)</f>
        <v>0</v>
      </c>
      <c r="E102" s="13">
        <f>IF(E98-D102&gt;0,E98-D102,0)</f>
        <v>0</v>
      </c>
      <c r="F102" s="3"/>
    </row>
    <row r="103" spans="2:6">
      <c r="B103" s="1" t="str">
        <f>IF(E102&gt;0.005,"February","")</f>
        <v/>
      </c>
      <c r="C103" s="13">
        <f t="shared" ref="C103:C113" si="15">IF(E102&gt;0,ROUND(E102*($E$4/1200),2),0)</f>
        <v>0</v>
      </c>
      <c r="D103" s="13">
        <f t="shared" ref="D103:D113" si="16">IF(E102&lt;$C$6,E102,$C$6-C103)</f>
        <v>0</v>
      </c>
      <c r="E103" s="13">
        <f t="shared" ref="E103:E113" si="17">IF(E102-D103&gt;0,E102-D103,0)</f>
        <v>0</v>
      </c>
      <c r="F103" s="3"/>
    </row>
    <row r="104" spans="2:6">
      <c r="B104" s="1" t="str">
        <f>IF(E103&gt;0.005,"March","")</f>
        <v/>
      </c>
      <c r="C104" s="13">
        <f t="shared" si="15"/>
        <v>0</v>
      </c>
      <c r="D104" s="13">
        <f t="shared" si="16"/>
        <v>0</v>
      </c>
      <c r="E104" s="13">
        <f t="shared" si="17"/>
        <v>0</v>
      </c>
      <c r="F104" s="3"/>
    </row>
    <row r="105" spans="2:6">
      <c r="B105" s="1" t="str">
        <f>IF(E104&gt;0.005,"April","")</f>
        <v/>
      </c>
      <c r="C105" s="13">
        <f t="shared" si="15"/>
        <v>0</v>
      </c>
      <c r="D105" s="13">
        <f t="shared" si="16"/>
        <v>0</v>
      </c>
      <c r="E105" s="13">
        <f t="shared" si="17"/>
        <v>0</v>
      </c>
      <c r="F105" s="3"/>
    </row>
    <row r="106" spans="2:6">
      <c r="B106" s="1" t="str">
        <f>IF(E105&gt;0.005,"May","")</f>
        <v/>
      </c>
      <c r="C106" s="13">
        <f t="shared" si="15"/>
        <v>0</v>
      </c>
      <c r="D106" s="13">
        <f t="shared" si="16"/>
        <v>0</v>
      </c>
      <c r="E106" s="13">
        <f t="shared" si="17"/>
        <v>0</v>
      </c>
      <c r="F106" s="3"/>
    </row>
    <row r="107" spans="2:6">
      <c r="B107" s="1" t="str">
        <f>IF(E106&gt;0.005,"June","")</f>
        <v/>
      </c>
      <c r="C107" s="13">
        <f t="shared" si="15"/>
        <v>0</v>
      </c>
      <c r="D107" s="13">
        <f t="shared" si="16"/>
        <v>0</v>
      </c>
      <c r="E107" s="13">
        <f t="shared" si="17"/>
        <v>0</v>
      </c>
      <c r="F107" s="3"/>
    </row>
    <row r="108" spans="2:6">
      <c r="B108" s="1" t="str">
        <f>IF(E107&gt;0.005,"July","")</f>
        <v/>
      </c>
      <c r="C108" s="13">
        <f t="shared" si="15"/>
        <v>0</v>
      </c>
      <c r="D108" s="13">
        <f t="shared" si="16"/>
        <v>0</v>
      </c>
      <c r="E108" s="13">
        <f t="shared" si="17"/>
        <v>0</v>
      </c>
      <c r="F108" s="3"/>
    </row>
    <row r="109" spans="2:6">
      <c r="B109" s="1" t="str">
        <f>IF(E108&gt;0.005,"August","")</f>
        <v/>
      </c>
      <c r="C109" s="13">
        <f t="shared" si="15"/>
        <v>0</v>
      </c>
      <c r="D109" s="13">
        <f t="shared" si="16"/>
        <v>0</v>
      </c>
      <c r="E109" s="13">
        <f t="shared" si="17"/>
        <v>0</v>
      </c>
      <c r="F109" s="3"/>
    </row>
    <row r="110" spans="2:6">
      <c r="B110" s="1" t="str">
        <f>IF(E109&gt;0.005,"September","")</f>
        <v/>
      </c>
      <c r="C110" s="13">
        <f t="shared" si="15"/>
        <v>0</v>
      </c>
      <c r="D110" s="13">
        <f t="shared" si="16"/>
        <v>0</v>
      </c>
      <c r="E110" s="13">
        <f t="shared" si="17"/>
        <v>0</v>
      </c>
      <c r="F110" s="3"/>
    </row>
    <row r="111" spans="2:6">
      <c r="B111" s="1" t="str">
        <f>IF(E110&gt;0.005,"October","")</f>
        <v/>
      </c>
      <c r="C111" s="13">
        <f t="shared" si="15"/>
        <v>0</v>
      </c>
      <c r="D111" s="13">
        <f t="shared" si="16"/>
        <v>0</v>
      </c>
      <c r="E111" s="13">
        <f t="shared" si="17"/>
        <v>0</v>
      </c>
      <c r="F111" s="3"/>
    </row>
    <row r="112" spans="2:6">
      <c r="B112" s="1" t="str">
        <f>IF(E111&gt;0.005,"November","")</f>
        <v/>
      </c>
      <c r="C112" s="13">
        <f t="shared" si="15"/>
        <v>0</v>
      </c>
      <c r="D112" s="13">
        <f t="shared" si="16"/>
        <v>0</v>
      </c>
      <c r="E112" s="13">
        <f t="shared" si="17"/>
        <v>0</v>
      </c>
      <c r="F112" s="3"/>
    </row>
    <row r="113" spans="2:6">
      <c r="B113" s="1" t="str">
        <f>IF(E112&gt;0.005,"December","")</f>
        <v/>
      </c>
      <c r="C113" s="13">
        <f t="shared" si="15"/>
        <v>0</v>
      </c>
      <c r="D113" s="13">
        <f t="shared" si="16"/>
        <v>0</v>
      </c>
      <c r="E113" s="13">
        <f t="shared" si="17"/>
        <v>0</v>
      </c>
      <c r="F113" s="3"/>
    </row>
    <row r="114" spans="2:6">
      <c r="B114" s="14" t="str">
        <f>"Total "&amp;YEAR($B$9)+6</f>
        <v>Total 2025</v>
      </c>
      <c r="C114" s="15">
        <f>SUM(C102:C113)</f>
        <v>0</v>
      </c>
      <c r="D114" s="15">
        <f>SUM(D102:D113)</f>
        <v>0</v>
      </c>
      <c r="E114" s="15">
        <f>SUM(C114:D114)</f>
        <v>0</v>
      </c>
      <c r="F114" s="3"/>
    </row>
    <row r="115" spans="2:6">
      <c r="B115" s="3"/>
      <c r="C115" s="13"/>
      <c r="D115" s="13"/>
      <c r="E115" s="13"/>
      <c r="F115" s="3"/>
    </row>
    <row r="116" spans="2:6">
      <c r="B116" s="3"/>
      <c r="C116" s="12" t="s">
        <v>31</v>
      </c>
      <c r="D116" s="12" t="s">
        <v>32</v>
      </c>
      <c r="E116" s="12" t="s">
        <v>33</v>
      </c>
      <c r="F116" s="3"/>
    </row>
    <row r="117" spans="2:6">
      <c r="B117" s="1" t="str">
        <f>IF(E113&gt;0.005,"January","")</f>
        <v/>
      </c>
      <c r="C117" s="13">
        <f>IF(E113&gt;0,ROUND(E113*($E$4/1200),2),0)</f>
        <v>0</v>
      </c>
      <c r="D117" s="13">
        <f>IF(E113&lt;$C$6,E113,$C$6-C117)</f>
        <v>0</v>
      </c>
      <c r="E117" s="13">
        <f>IF(E113-D117&gt;0,E113-D117,0)</f>
        <v>0</v>
      </c>
      <c r="F117" s="3"/>
    </row>
    <row r="118" spans="2:6">
      <c r="B118" s="1" t="str">
        <f>IF(E117&gt;0.005,"February","")</f>
        <v/>
      </c>
      <c r="C118" s="13">
        <f t="shared" ref="C118:C128" si="18">IF(E117&gt;0,ROUND(E117*($E$4/1200),2),0)</f>
        <v>0</v>
      </c>
      <c r="D118" s="13">
        <f t="shared" ref="D118:D128" si="19">IF(E117&lt;$C$6,E117,$C$6-C118)</f>
        <v>0</v>
      </c>
      <c r="E118" s="13">
        <f t="shared" ref="E118:E128" si="20">IF(E117-D118&gt;0,E117-D118,0)</f>
        <v>0</v>
      </c>
      <c r="F118" s="3"/>
    </row>
    <row r="119" spans="2:6">
      <c r="B119" s="1" t="str">
        <f>IF(E118&gt;0.005,"March","")</f>
        <v/>
      </c>
      <c r="C119" s="13">
        <f t="shared" si="18"/>
        <v>0</v>
      </c>
      <c r="D119" s="13">
        <f t="shared" si="19"/>
        <v>0</v>
      </c>
      <c r="E119" s="13">
        <f t="shared" si="20"/>
        <v>0</v>
      </c>
      <c r="F119" s="3"/>
    </row>
    <row r="120" spans="2:6">
      <c r="B120" s="1" t="str">
        <f>IF(E119&gt;0.005,"April","")</f>
        <v/>
      </c>
      <c r="C120" s="13">
        <f t="shared" si="18"/>
        <v>0</v>
      </c>
      <c r="D120" s="13">
        <f t="shared" si="19"/>
        <v>0</v>
      </c>
      <c r="E120" s="13">
        <f t="shared" si="20"/>
        <v>0</v>
      </c>
      <c r="F120" s="3"/>
    </row>
    <row r="121" spans="2:6">
      <c r="B121" s="1" t="str">
        <f>IF(E120&gt;0.005,"May","")</f>
        <v/>
      </c>
      <c r="C121" s="13">
        <f t="shared" si="18"/>
        <v>0</v>
      </c>
      <c r="D121" s="13">
        <f t="shared" si="19"/>
        <v>0</v>
      </c>
      <c r="E121" s="13">
        <f t="shared" si="20"/>
        <v>0</v>
      </c>
      <c r="F121" s="3"/>
    </row>
    <row r="122" spans="2:6">
      <c r="B122" s="1" t="str">
        <f>IF(E121&gt;0.005,"June","")</f>
        <v/>
      </c>
      <c r="C122" s="13">
        <f t="shared" si="18"/>
        <v>0</v>
      </c>
      <c r="D122" s="13">
        <f t="shared" si="19"/>
        <v>0</v>
      </c>
      <c r="E122" s="13">
        <f t="shared" si="20"/>
        <v>0</v>
      </c>
      <c r="F122" s="3"/>
    </row>
    <row r="123" spans="2:6">
      <c r="B123" s="1" t="str">
        <f>IF(E122&gt;0.005,"July","")</f>
        <v/>
      </c>
      <c r="C123" s="13">
        <f t="shared" si="18"/>
        <v>0</v>
      </c>
      <c r="D123" s="13">
        <f t="shared" si="19"/>
        <v>0</v>
      </c>
      <c r="E123" s="13">
        <f t="shared" si="20"/>
        <v>0</v>
      </c>
      <c r="F123" s="3"/>
    </row>
    <row r="124" spans="2:6">
      <c r="B124" s="1" t="str">
        <f>IF(E123&gt;0.005,"August","")</f>
        <v/>
      </c>
      <c r="C124" s="13">
        <f t="shared" si="18"/>
        <v>0</v>
      </c>
      <c r="D124" s="13">
        <f t="shared" si="19"/>
        <v>0</v>
      </c>
      <c r="E124" s="13">
        <f t="shared" si="20"/>
        <v>0</v>
      </c>
      <c r="F124" s="3"/>
    </row>
    <row r="125" spans="2:6">
      <c r="B125" s="1" t="str">
        <f>IF(E124&gt;0.005,"September","")</f>
        <v/>
      </c>
      <c r="C125" s="13">
        <f t="shared" si="18"/>
        <v>0</v>
      </c>
      <c r="D125" s="13">
        <f t="shared" si="19"/>
        <v>0</v>
      </c>
      <c r="E125" s="13">
        <f t="shared" si="20"/>
        <v>0</v>
      </c>
      <c r="F125" s="3"/>
    </row>
    <row r="126" spans="2:6">
      <c r="B126" s="1" t="str">
        <f>IF(E125&gt;0.005,"October","")</f>
        <v/>
      </c>
      <c r="C126" s="13">
        <f t="shared" si="18"/>
        <v>0</v>
      </c>
      <c r="D126" s="13">
        <f t="shared" si="19"/>
        <v>0</v>
      </c>
      <c r="E126" s="13">
        <f t="shared" si="20"/>
        <v>0</v>
      </c>
      <c r="F126" s="3"/>
    </row>
    <row r="127" spans="2:6">
      <c r="B127" s="1" t="str">
        <f>IF(E126&gt;0.005,"November","")</f>
        <v/>
      </c>
      <c r="C127" s="13">
        <f t="shared" si="18"/>
        <v>0</v>
      </c>
      <c r="D127" s="13">
        <f t="shared" si="19"/>
        <v>0</v>
      </c>
      <c r="E127" s="13">
        <f t="shared" si="20"/>
        <v>0</v>
      </c>
      <c r="F127" s="3"/>
    </row>
    <row r="128" spans="2:6">
      <c r="B128" s="1" t="str">
        <f>IF(E127&gt;0.005,"December","")</f>
        <v/>
      </c>
      <c r="C128" s="13">
        <f t="shared" si="18"/>
        <v>0</v>
      </c>
      <c r="D128" s="13">
        <f t="shared" si="19"/>
        <v>0</v>
      </c>
      <c r="E128" s="13">
        <f t="shared" si="20"/>
        <v>0</v>
      </c>
      <c r="F128" s="3"/>
    </row>
    <row r="129" spans="2:6">
      <c r="B129" s="14" t="str">
        <f>"Total "&amp;YEAR($B$9)+7</f>
        <v>Total 2026</v>
      </c>
      <c r="C129" s="15">
        <f>SUM(C117:C128)</f>
        <v>0</v>
      </c>
      <c r="D129" s="15">
        <f>SUM(D117:D128)</f>
        <v>0</v>
      </c>
      <c r="E129" s="15">
        <f>SUM(C129:D129)</f>
        <v>0</v>
      </c>
      <c r="F129" s="3"/>
    </row>
    <row r="130" spans="2:6">
      <c r="B130" s="2"/>
      <c r="C130" s="17"/>
      <c r="D130" s="17"/>
      <c r="E130" s="13"/>
      <c r="F130" s="3"/>
    </row>
    <row r="131" spans="2:6">
      <c r="B131" s="3"/>
      <c r="C131" s="12" t="s">
        <v>31</v>
      </c>
      <c r="D131" s="12" t="s">
        <v>32</v>
      </c>
      <c r="E131" s="12" t="s">
        <v>33</v>
      </c>
      <c r="F131" s="3"/>
    </row>
    <row r="132" spans="2:6">
      <c r="B132" s="1" t="str">
        <f>IF(E128&gt;0.005,"January","")</f>
        <v/>
      </c>
      <c r="C132" s="13">
        <f>IF(E128&gt;0,ROUND(E128*($E$4/1200),2),0)</f>
        <v>0</v>
      </c>
      <c r="D132" s="13">
        <f>IF(E128&lt;$C$6,E128,$C$6-C132)</f>
        <v>0</v>
      </c>
      <c r="E132" s="13">
        <f>IF(E128-D132&gt;0,E128-D132,0)</f>
        <v>0</v>
      </c>
      <c r="F132" s="3"/>
    </row>
    <row r="133" spans="2:6">
      <c r="B133" s="1" t="str">
        <f>IF(E132&gt;0.005,"February","")</f>
        <v/>
      </c>
      <c r="C133" s="13">
        <f t="shared" ref="C133:C143" si="21">IF(E132&gt;0,ROUND(E132*($E$4/1200),2),0)</f>
        <v>0</v>
      </c>
      <c r="D133" s="13">
        <f t="shared" ref="D133:D143" si="22">IF(E132&lt;$C$6,E132,$C$6-C133)</f>
        <v>0</v>
      </c>
      <c r="E133" s="13">
        <f t="shared" ref="E133:E143" si="23">IF(E132-D133&gt;0,E132-D133,0)</f>
        <v>0</v>
      </c>
      <c r="F133" s="3"/>
    </row>
    <row r="134" spans="2:6">
      <c r="B134" s="1" t="str">
        <f>IF(E133&gt;0.005,"March","")</f>
        <v/>
      </c>
      <c r="C134" s="13">
        <f t="shared" si="21"/>
        <v>0</v>
      </c>
      <c r="D134" s="13">
        <f t="shared" si="22"/>
        <v>0</v>
      </c>
      <c r="E134" s="13">
        <f t="shared" si="23"/>
        <v>0</v>
      </c>
      <c r="F134" s="3"/>
    </row>
    <row r="135" spans="2:6">
      <c r="B135" s="1" t="str">
        <f>IF(E134&gt;0.005,"April","")</f>
        <v/>
      </c>
      <c r="C135" s="13">
        <f t="shared" si="21"/>
        <v>0</v>
      </c>
      <c r="D135" s="13">
        <f t="shared" si="22"/>
        <v>0</v>
      </c>
      <c r="E135" s="13">
        <f t="shared" si="23"/>
        <v>0</v>
      </c>
      <c r="F135" s="3"/>
    </row>
    <row r="136" spans="2:6">
      <c r="B136" s="1" t="str">
        <f>IF(E135&gt;0.005,"May","")</f>
        <v/>
      </c>
      <c r="C136" s="13">
        <f t="shared" si="21"/>
        <v>0</v>
      </c>
      <c r="D136" s="13">
        <f t="shared" si="22"/>
        <v>0</v>
      </c>
      <c r="E136" s="13">
        <f t="shared" si="23"/>
        <v>0</v>
      </c>
      <c r="F136" s="3"/>
    </row>
    <row r="137" spans="2:6">
      <c r="B137" s="1" t="str">
        <f>IF(E136&gt;0.005,"June","")</f>
        <v/>
      </c>
      <c r="C137" s="13">
        <f t="shared" si="21"/>
        <v>0</v>
      </c>
      <c r="D137" s="13">
        <f t="shared" si="22"/>
        <v>0</v>
      </c>
      <c r="E137" s="13">
        <f t="shared" si="23"/>
        <v>0</v>
      </c>
      <c r="F137" s="3"/>
    </row>
    <row r="138" spans="2:6">
      <c r="B138" s="1" t="str">
        <f>IF(E137&gt;0.005,"July","")</f>
        <v/>
      </c>
      <c r="C138" s="13">
        <f t="shared" si="21"/>
        <v>0</v>
      </c>
      <c r="D138" s="13">
        <f t="shared" si="22"/>
        <v>0</v>
      </c>
      <c r="E138" s="13">
        <f t="shared" si="23"/>
        <v>0</v>
      </c>
      <c r="F138" s="3"/>
    </row>
    <row r="139" spans="2:6">
      <c r="B139" s="1" t="str">
        <f>IF(E138&gt;0.005,"August","")</f>
        <v/>
      </c>
      <c r="C139" s="13">
        <f t="shared" si="21"/>
        <v>0</v>
      </c>
      <c r="D139" s="13">
        <f t="shared" si="22"/>
        <v>0</v>
      </c>
      <c r="E139" s="13">
        <f t="shared" si="23"/>
        <v>0</v>
      </c>
      <c r="F139" s="3"/>
    </row>
    <row r="140" spans="2:6">
      <c r="B140" s="1" t="str">
        <f>IF(E139&gt;0.005,"September","")</f>
        <v/>
      </c>
      <c r="C140" s="13">
        <f t="shared" si="21"/>
        <v>0</v>
      </c>
      <c r="D140" s="13">
        <f t="shared" si="22"/>
        <v>0</v>
      </c>
      <c r="E140" s="13">
        <f t="shared" si="23"/>
        <v>0</v>
      </c>
      <c r="F140" s="3"/>
    </row>
    <row r="141" spans="2:6">
      <c r="B141" s="1" t="str">
        <f>IF(E140&gt;0.005,"October","")</f>
        <v/>
      </c>
      <c r="C141" s="13">
        <f t="shared" si="21"/>
        <v>0</v>
      </c>
      <c r="D141" s="13">
        <f t="shared" si="22"/>
        <v>0</v>
      </c>
      <c r="E141" s="13">
        <f t="shared" si="23"/>
        <v>0</v>
      </c>
      <c r="F141" s="3"/>
    </row>
    <row r="142" spans="2:6">
      <c r="B142" s="1" t="str">
        <f>IF(E141&gt;0.005,"November","")</f>
        <v/>
      </c>
      <c r="C142" s="13">
        <f t="shared" si="21"/>
        <v>0</v>
      </c>
      <c r="D142" s="13">
        <f t="shared" si="22"/>
        <v>0</v>
      </c>
      <c r="E142" s="13">
        <f t="shared" si="23"/>
        <v>0</v>
      </c>
      <c r="F142" s="3"/>
    </row>
    <row r="143" spans="2:6">
      <c r="B143" s="1" t="str">
        <f>IF(E142&gt;0.005,"December","")</f>
        <v/>
      </c>
      <c r="C143" s="13">
        <f t="shared" si="21"/>
        <v>0</v>
      </c>
      <c r="D143" s="13">
        <f t="shared" si="22"/>
        <v>0</v>
      </c>
      <c r="E143" s="13">
        <f t="shared" si="23"/>
        <v>0</v>
      </c>
      <c r="F143" s="3"/>
    </row>
    <row r="144" spans="2:6">
      <c r="B144" s="14" t="str">
        <f>"Total "&amp;YEAR($B$9)+8</f>
        <v>Total 2027</v>
      </c>
      <c r="C144" s="15">
        <f>SUM(C132:C143)</f>
        <v>0</v>
      </c>
      <c r="D144" s="15">
        <f>SUM(D132:D143)</f>
        <v>0</v>
      </c>
      <c r="E144" s="15">
        <f>SUM(C144:D144)</f>
        <v>0</v>
      </c>
      <c r="F144" s="3"/>
    </row>
    <row r="145" spans="2:6">
      <c r="B145" s="3"/>
      <c r="C145" s="13"/>
      <c r="D145" s="13"/>
      <c r="E145" s="13"/>
      <c r="F145" s="3"/>
    </row>
    <row r="146" spans="2:6">
      <c r="B146" s="3"/>
      <c r="C146" s="12" t="s">
        <v>31</v>
      </c>
      <c r="D146" s="12" t="s">
        <v>32</v>
      </c>
      <c r="E146" s="12" t="s">
        <v>33</v>
      </c>
      <c r="F146" s="3"/>
    </row>
    <row r="147" spans="2:6">
      <c r="B147" s="1" t="str">
        <f>IF(E143&gt;0.005,"January","")</f>
        <v/>
      </c>
      <c r="C147" s="13">
        <f>IF(E143&gt;0,ROUND(E143*($E$4/1200),2),0)</f>
        <v>0</v>
      </c>
      <c r="D147" s="13">
        <f>IF(E143&lt;$C$6,E143,$C$6-C147)</f>
        <v>0</v>
      </c>
      <c r="E147" s="13">
        <f>IF(E143-D147&gt;0,E143-D147,0)</f>
        <v>0</v>
      </c>
      <c r="F147" s="3"/>
    </row>
    <row r="148" spans="2:6">
      <c r="B148" s="1" t="str">
        <f>IF(E147&gt;0.005,"February","")</f>
        <v/>
      </c>
      <c r="C148" s="13">
        <f t="shared" ref="C148:C158" si="24">IF(E147&gt;0,ROUND(E147*($E$4/1200),2),0)</f>
        <v>0</v>
      </c>
      <c r="D148" s="13">
        <f t="shared" ref="D148:D158" si="25">IF(E147&lt;$C$6,E147,$C$6-C148)</f>
        <v>0</v>
      </c>
      <c r="E148" s="13">
        <f t="shared" ref="E148:E158" si="26">IF(E147-D148&gt;0,E147-D148,0)</f>
        <v>0</v>
      </c>
      <c r="F148" s="3"/>
    </row>
    <row r="149" spans="2:6">
      <c r="B149" s="1" t="str">
        <f>IF(E148&gt;0.005,"March","")</f>
        <v/>
      </c>
      <c r="C149" s="13">
        <f t="shared" si="24"/>
        <v>0</v>
      </c>
      <c r="D149" s="13">
        <f t="shared" si="25"/>
        <v>0</v>
      </c>
      <c r="E149" s="13">
        <f t="shared" si="26"/>
        <v>0</v>
      </c>
      <c r="F149" s="3"/>
    </row>
    <row r="150" spans="2:6">
      <c r="B150" s="1" t="str">
        <f>IF(E149&gt;0.005,"April","")</f>
        <v/>
      </c>
      <c r="C150" s="13">
        <f t="shared" si="24"/>
        <v>0</v>
      </c>
      <c r="D150" s="13">
        <f t="shared" si="25"/>
        <v>0</v>
      </c>
      <c r="E150" s="13">
        <f t="shared" si="26"/>
        <v>0</v>
      </c>
      <c r="F150" s="3"/>
    </row>
    <row r="151" spans="2:6">
      <c r="B151" s="1" t="str">
        <f>IF(E150&gt;0.005,"May","")</f>
        <v/>
      </c>
      <c r="C151" s="13">
        <f t="shared" si="24"/>
        <v>0</v>
      </c>
      <c r="D151" s="13">
        <f t="shared" si="25"/>
        <v>0</v>
      </c>
      <c r="E151" s="13">
        <f t="shared" si="26"/>
        <v>0</v>
      </c>
      <c r="F151" s="3"/>
    </row>
    <row r="152" spans="2:6">
      <c r="B152" s="1" t="str">
        <f>IF(E151&gt;0.005,"June","")</f>
        <v/>
      </c>
      <c r="C152" s="13">
        <f t="shared" si="24"/>
        <v>0</v>
      </c>
      <c r="D152" s="13">
        <f t="shared" si="25"/>
        <v>0</v>
      </c>
      <c r="E152" s="13">
        <f t="shared" si="26"/>
        <v>0</v>
      </c>
      <c r="F152" s="3"/>
    </row>
    <row r="153" spans="2:6">
      <c r="B153" s="1" t="str">
        <f>IF(E152&gt;0.005,"July","")</f>
        <v/>
      </c>
      <c r="C153" s="13">
        <f t="shared" si="24"/>
        <v>0</v>
      </c>
      <c r="D153" s="13">
        <f t="shared" si="25"/>
        <v>0</v>
      </c>
      <c r="E153" s="13">
        <f t="shared" si="26"/>
        <v>0</v>
      </c>
      <c r="F153" s="3"/>
    </row>
    <row r="154" spans="2:6">
      <c r="B154" s="1" t="str">
        <f>IF(E153&gt;0.005,"August","")</f>
        <v/>
      </c>
      <c r="C154" s="13">
        <f t="shared" si="24"/>
        <v>0</v>
      </c>
      <c r="D154" s="13">
        <f t="shared" si="25"/>
        <v>0</v>
      </c>
      <c r="E154" s="13">
        <f t="shared" si="26"/>
        <v>0</v>
      </c>
      <c r="F154" s="3"/>
    </row>
    <row r="155" spans="2:6">
      <c r="B155" s="1" t="str">
        <f>IF(E154&gt;0.005,"September","")</f>
        <v/>
      </c>
      <c r="C155" s="13">
        <f t="shared" si="24"/>
        <v>0</v>
      </c>
      <c r="D155" s="13">
        <f t="shared" si="25"/>
        <v>0</v>
      </c>
      <c r="E155" s="13">
        <f t="shared" si="26"/>
        <v>0</v>
      </c>
      <c r="F155" s="3"/>
    </row>
    <row r="156" spans="2:6">
      <c r="B156" s="1" t="str">
        <f>IF(E155&gt;0.005,"October","")</f>
        <v/>
      </c>
      <c r="C156" s="13">
        <f t="shared" si="24"/>
        <v>0</v>
      </c>
      <c r="D156" s="13">
        <f t="shared" si="25"/>
        <v>0</v>
      </c>
      <c r="E156" s="13">
        <f t="shared" si="26"/>
        <v>0</v>
      </c>
      <c r="F156" s="3"/>
    </row>
    <row r="157" spans="2:6">
      <c r="B157" s="1" t="str">
        <f>IF(E156&gt;0.005,"November","")</f>
        <v/>
      </c>
      <c r="C157" s="13">
        <f t="shared" si="24"/>
        <v>0</v>
      </c>
      <c r="D157" s="13">
        <f t="shared" si="25"/>
        <v>0</v>
      </c>
      <c r="E157" s="13">
        <f t="shared" si="26"/>
        <v>0</v>
      </c>
      <c r="F157" s="3"/>
    </row>
    <row r="158" spans="2:6">
      <c r="B158" s="1" t="str">
        <f>IF(E157&gt;0.005,"December","")</f>
        <v/>
      </c>
      <c r="C158" s="13">
        <f t="shared" si="24"/>
        <v>0</v>
      </c>
      <c r="D158" s="13">
        <f t="shared" si="25"/>
        <v>0</v>
      </c>
      <c r="E158" s="13">
        <f t="shared" si="26"/>
        <v>0</v>
      </c>
      <c r="F158" s="3"/>
    </row>
    <row r="159" spans="2:6">
      <c r="B159" s="14" t="str">
        <f>"Total "&amp;YEAR($B$9)+9</f>
        <v>Total 2028</v>
      </c>
      <c r="C159" s="15">
        <f>SUM(C147:C158)</f>
        <v>0</v>
      </c>
      <c r="D159" s="15">
        <f>SUM(D147:D158)</f>
        <v>0</v>
      </c>
      <c r="E159" s="15">
        <f>SUM(C159:D159)</f>
        <v>0</v>
      </c>
      <c r="F159" s="3"/>
    </row>
    <row r="160" spans="2:6">
      <c r="B160" s="3"/>
      <c r="C160" s="13"/>
      <c r="D160" s="13"/>
      <c r="E160" s="13"/>
      <c r="F160" s="3"/>
    </row>
    <row r="161" spans="2:6">
      <c r="B161" s="3"/>
      <c r="C161" s="12" t="s">
        <v>31</v>
      </c>
      <c r="D161" s="12" t="s">
        <v>32</v>
      </c>
      <c r="E161" s="12" t="s">
        <v>33</v>
      </c>
      <c r="F161" s="3"/>
    </row>
    <row r="162" spans="2:6">
      <c r="B162" s="1" t="str">
        <f>IF(E158&gt;0.005,"January","")</f>
        <v/>
      </c>
      <c r="C162" s="13">
        <f>IF(E158&gt;0,ROUND(E158*($E$4/1200),2),0)</f>
        <v>0</v>
      </c>
      <c r="D162" s="13">
        <f>IF(E158&lt;$C$6,E158,$C$6-C162)</f>
        <v>0</v>
      </c>
      <c r="E162" s="13">
        <f>IF(E158-D162&gt;0,E158-D162,0)</f>
        <v>0</v>
      </c>
      <c r="F162" s="3"/>
    </row>
    <row r="163" spans="2:6">
      <c r="B163" s="1" t="str">
        <f>IF(E162&gt;0.005,"February","")</f>
        <v/>
      </c>
      <c r="C163" s="13">
        <f t="shared" ref="C163:C173" si="27">IF(E162&gt;0,ROUND(E162*($E$4/1200),2),0)</f>
        <v>0</v>
      </c>
      <c r="D163" s="13">
        <f t="shared" ref="D163:D173" si="28">IF(E162&lt;$C$6,E162,$C$6-C163)</f>
        <v>0</v>
      </c>
      <c r="E163" s="13">
        <f t="shared" ref="E163:E173" si="29">IF(E162-D163&gt;0,E162-D163,0)</f>
        <v>0</v>
      </c>
      <c r="F163" s="3"/>
    </row>
    <row r="164" spans="2:6">
      <c r="B164" s="1" t="str">
        <f>IF(E163&gt;0.005,"March","")</f>
        <v/>
      </c>
      <c r="C164" s="13">
        <f t="shared" si="27"/>
        <v>0</v>
      </c>
      <c r="D164" s="13">
        <f t="shared" si="28"/>
        <v>0</v>
      </c>
      <c r="E164" s="13">
        <f t="shared" si="29"/>
        <v>0</v>
      </c>
      <c r="F164" s="3"/>
    </row>
    <row r="165" spans="2:6">
      <c r="B165" s="1" t="str">
        <f>IF(E164&gt;0.005,"April","")</f>
        <v/>
      </c>
      <c r="C165" s="13">
        <f t="shared" si="27"/>
        <v>0</v>
      </c>
      <c r="D165" s="13">
        <f t="shared" si="28"/>
        <v>0</v>
      </c>
      <c r="E165" s="13">
        <f t="shared" si="29"/>
        <v>0</v>
      </c>
      <c r="F165" s="3"/>
    </row>
    <row r="166" spans="2:6">
      <c r="B166" s="1" t="str">
        <f>IF(E165&gt;0.005,"May","")</f>
        <v/>
      </c>
      <c r="C166" s="13">
        <f t="shared" si="27"/>
        <v>0</v>
      </c>
      <c r="D166" s="13">
        <f t="shared" si="28"/>
        <v>0</v>
      </c>
      <c r="E166" s="13">
        <f t="shared" si="29"/>
        <v>0</v>
      </c>
      <c r="F166" s="3"/>
    </row>
    <row r="167" spans="2:6">
      <c r="B167" s="1" t="str">
        <f>IF(E166&gt;0.005,"June","")</f>
        <v/>
      </c>
      <c r="C167" s="13">
        <f t="shared" si="27"/>
        <v>0</v>
      </c>
      <c r="D167" s="13">
        <f t="shared" si="28"/>
        <v>0</v>
      </c>
      <c r="E167" s="13">
        <f t="shared" si="29"/>
        <v>0</v>
      </c>
      <c r="F167" s="3"/>
    </row>
    <row r="168" spans="2:6">
      <c r="B168" s="1" t="str">
        <f>IF(E167&gt;0.005,"July","")</f>
        <v/>
      </c>
      <c r="C168" s="13">
        <f t="shared" si="27"/>
        <v>0</v>
      </c>
      <c r="D168" s="13">
        <f t="shared" si="28"/>
        <v>0</v>
      </c>
      <c r="E168" s="13">
        <f t="shared" si="29"/>
        <v>0</v>
      </c>
      <c r="F168" s="3"/>
    </row>
    <row r="169" spans="2:6">
      <c r="B169" s="1" t="str">
        <f>IF(E168&gt;0.005,"August","")</f>
        <v/>
      </c>
      <c r="C169" s="13">
        <f t="shared" si="27"/>
        <v>0</v>
      </c>
      <c r="D169" s="13">
        <f t="shared" si="28"/>
        <v>0</v>
      </c>
      <c r="E169" s="13">
        <f t="shared" si="29"/>
        <v>0</v>
      </c>
      <c r="F169" s="3"/>
    </row>
    <row r="170" spans="2:6">
      <c r="B170" s="1" t="str">
        <f>IF(E169&gt;0.005,"September","")</f>
        <v/>
      </c>
      <c r="C170" s="13">
        <f t="shared" si="27"/>
        <v>0</v>
      </c>
      <c r="D170" s="13">
        <f t="shared" si="28"/>
        <v>0</v>
      </c>
      <c r="E170" s="13">
        <f t="shared" si="29"/>
        <v>0</v>
      </c>
      <c r="F170" s="3"/>
    </row>
    <row r="171" spans="2:6">
      <c r="B171" s="1" t="str">
        <f>IF(E170&gt;0.005,"October","")</f>
        <v/>
      </c>
      <c r="C171" s="13">
        <f t="shared" si="27"/>
        <v>0</v>
      </c>
      <c r="D171" s="13">
        <f t="shared" si="28"/>
        <v>0</v>
      </c>
      <c r="E171" s="13">
        <f t="shared" si="29"/>
        <v>0</v>
      </c>
      <c r="F171" s="3"/>
    </row>
    <row r="172" spans="2:6">
      <c r="B172" s="1" t="str">
        <f>IF(E171&gt;0.005,"November","")</f>
        <v/>
      </c>
      <c r="C172" s="13">
        <f t="shared" si="27"/>
        <v>0</v>
      </c>
      <c r="D172" s="13">
        <f t="shared" si="28"/>
        <v>0</v>
      </c>
      <c r="E172" s="13">
        <f t="shared" si="29"/>
        <v>0</v>
      </c>
      <c r="F172" s="3"/>
    </row>
    <row r="173" spans="2:6">
      <c r="B173" s="1" t="str">
        <f>IF(E172&gt;0.005,"December","")</f>
        <v/>
      </c>
      <c r="C173" s="13">
        <f t="shared" si="27"/>
        <v>0</v>
      </c>
      <c r="D173" s="13">
        <f t="shared" si="28"/>
        <v>0</v>
      </c>
      <c r="E173" s="13">
        <f t="shared" si="29"/>
        <v>0</v>
      </c>
      <c r="F173" s="3"/>
    </row>
    <row r="174" spans="2:6">
      <c r="B174" s="14" t="str">
        <f>"Total "&amp;YEAR($B$9)+10</f>
        <v>Total 2029</v>
      </c>
      <c r="C174" s="15">
        <f>SUM(C162:C173)</f>
        <v>0</v>
      </c>
      <c r="D174" s="15">
        <f>SUM(D162:D173)</f>
        <v>0</v>
      </c>
      <c r="E174" s="16"/>
      <c r="F174" s="3"/>
    </row>
    <row r="175" spans="2:6">
      <c r="B175" s="2"/>
      <c r="C175" s="17"/>
      <c r="D175" s="17"/>
      <c r="E175" s="13"/>
      <c r="F175" s="3"/>
    </row>
    <row r="176" spans="2:6">
      <c r="B176" s="3"/>
      <c r="C176" s="12" t="s">
        <v>31</v>
      </c>
      <c r="D176" s="12" t="s">
        <v>32</v>
      </c>
      <c r="E176" s="12" t="s">
        <v>33</v>
      </c>
      <c r="F176" s="3"/>
    </row>
    <row r="177" spans="2:6">
      <c r="B177" s="1" t="str">
        <f>IF(E173&gt;0.005,"January","")</f>
        <v/>
      </c>
      <c r="C177" s="13">
        <f>IF(E173&gt;0,ROUND(E173*($E$4/1200),2),0)</f>
        <v>0</v>
      </c>
      <c r="D177" s="13">
        <f>IF(E173&lt;$C$6,E173,$C$6-C177)</f>
        <v>0</v>
      </c>
      <c r="E177" s="13">
        <f>IF(E173-D177&gt;0,E173-D177,0)</f>
        <v>0</v>
      </c>
      <c r="F177" s="3"/>
    </row>
    <row r="178" spans="2:6">
      <c r="B178" s="1" t="str">
        <f>IF(E177&gt;0.005,"February","")</f>
        <v/>
      </c>
      <c r="C178" s="13">
        <f t="shared" ref="C178:C188" si="30">IF(E177&gt;0,ROUND(E177*($E$4/1200),2),0)</f>
        <v>0</v>
      </c>
      <c r="D178" s="13">
        <f t="shared" ref="D178:D188" si="31">IF(E177&lt;$C$6,E177,$C$6-C178)</f>
        <v>0</v>
      </c>
      <c r="E178" s="13">
        <f t="shared" ref="E178:E188" si="32">IF(E177-D178&gt;0,E177-D178,0)</f>
        <v>0</v>
      </c>
      <c r="F178" s="3"/>
    </row>
    <row r="179" spans="2:6">
      <c r="B179" s="1" t="str">
        <f>IF(E178&gt;0.005,"March","")</f>
        <v/>
      </c>
      <c r="C179" s="13">
        <f t="shared" si="30"/>
        <v>0</v>
      </c>
      <c r="D179" s="13">
        <f t="shared" si="31"/>
        <v>0</v>
      </c>
      <c r="E179" s="13">
        <f t="shared" si="32"/>
        <v>0</v>
      </c>
      <c r="F179" s="3"/>
    </row>
    <row r="180" spans="2:6">
      <c r="B180" s="1" t="str">
        <f>IF(E179&gt;0.005,"April","")</f>
        <v/>
      </c>
      <c r="C180" s="13">
        <f t="shared" si="30"/>
        <v>0</v>
      </c>
      <c r="D180" s="13">
        <f t="shared" si="31"/>
        <v>0</v>
      </c>
      <c r="E180" s="13">
        <f t="shared" si="32"/>
        <v>0</v>
      </c>
      <c r="F180" s="3"/>
    </row>
    <row r="181" spans="2:6">
      <c r="B181" s="1" t="str">
        <f>IF(E180&gt;0.005,"May","")</f>
        <v/>
      </c>
      <c r="C181" s="13">
        <f t="shared" si="30"/>
        <v>0</v>
      </c>
      <c r="D181" s="13">
        <f t="shared" si="31"/>
        <v>0</v>
      </c>
      <c r="E181" s="13">
        <f t="shared" si="32"/>
        <v>0</v>
      </c>
      <c r="F181" s="3"/>
    </row>
    <row r="182" spans="2:6">
      <c r="B182" s="1" t="str">
        <f>IF(E181&gt;0.005,"June","")</f>
        <v/>
      </c>
      <c r="C182" s="13">
        <f t="shared" si="30"/>
        <v>0</v>
      </c>
      <c r="D182" s="13">
        <f t="shared" si="31"/>
        <v>0</v>
      </c>
      <c r="E182" s="13">
        <f t="shared" si="32"/>
        <v>0</v>
      </c>
      <c r="F182" s="3"/>
    </row>
    <row r="183" spans="2:6">
      <c r="B183" s="1" t="str">
        <f>IF(E182&gt;0.005,"July","")</f>
        <v/>
      </c>
      <c r="C183" s="13">
        <f t="shared" si="30"/>
        <v>0</v>
      </c>
      <c r="D183" s="13">
        <f t="shared" si="31"/>
        <v>0</v>
      </c>
      <c r="E183" s="13">
        <f t="shared" si="32"/>
        <v>0</v>
      </c>
      <c r="F183" s="3"/>
    </row>
    <row r="184" spans="2:6">
      <c r="B184" s="1" t="str">
        <f>IF(E183&gt;0.005,"August","")</f>
        <v/>
      </c>
      <c r="C184" s="13">
        <f t="shared" si="30"/>
        <v>0</v>
      </c>
      <c r="D184" s="13">
        <f t="shared" si="31"/>
        <v>0</v>
      </c>
      <c r="E184" s="13">
        <f t="shared" si="32"/>
        <v>0</v>
      </c>
      <c r="F184" s="3"/>
    </row>
    <row r="185" spans="2:6">
      <c r="B185" s="1" t="str">
        <f>IF(E184&gt;0.005,"September","")</f>
        <v/>
      </c>
      <c r="C185" s="13">
        <f t="shared" si="30"/>
        <v>0</v>
      </c>
      <c r="D185" s="13">
        <f t="shared" si="31"/>
        <v>0</v>
      </c>
      <c r="E185" s="13">
        <f t="shared" si="32"/>
        <v>0</v>
      </c>
      <c r="F185" s="3"/>
    </row>
    <row r="186" spans="2:6">
      <c r="B186" s="1" t="str">
        <f>IF(E185&gt;0.005,"October","")</f>
        <v/>
      </c>
      <c r="C186" s="13">
        <f t="shared" si="30"/>
        <v>0</v>
      </c>
      <c r="D186" s="13">
        <f t="shared" si="31"/>
        <v>0</v>
      </c>
      <c r="E186" s="13">
        <f t="shared" si="32"/>
        <v>0</v>
      </c>
      <c r="F186" s="3"/>
    </row>
    <row r="187" spans="2:6">
      <c r="B187" s="1" t="str">
        <f>IF(E186&gt;0.005,"November","")</f>
        <v/>
      </c>
      <c r="C187" s="13">
        <f t="shared" si="30"/>
        <v>0</v>
      </c>
      <c r="D187" s="13">
        <f t="shared" si="31"/>
        <v>0</v>
      </c>
      <c r="E187" s="13">
        <f t="shared" si="32"/>
        <v>0</v>
      </c>
      <c r="F187" s="3"/>
    </row>
    <row r="188" spans="2:6">
      <c r="B188" s="1" t="str">
        <f>IF(E187&gt;0.005,"December","")</f>
        <v/>
      </c>
      <c r="C188" s="13">
        <f t="shared" si="30"/>
        <v>0</v>
      </c>
      <c r="D188" s="13">
        <f t="shared" si="31"/>
        <v>0</v>
      </c>
      <c r="E188" s="13">
        <f t="shared" si="32"/>
        <v>0</v>
      </c>
      <c r="F188" s="3"/>
    </row>
    <row r="189" spans="2:6">
      <c r="B189" s="14" t="str">
        <f>"Total "&amp;YEAR($B$9)+11</f>
        <v>Total 2030</v>
      </c>
      <c r="C189" s="15">
        <f>SUM(C177:C188)</f>
        <v>0</v>
      </c>
      <c r="D189" s="15">
        <f>SUM(D177:D188)</f>
        <v>0</v>
      </c>
      <c r="E189" s="16"/>
      <c r="F189" s="3"/>
    </row>
    <row r="190" spans="2:6">
      <c r="B190" s="3"/>
      <c r="C190" s="13"/>
      <c r="D190" s="13"/>
      <c r="E190" s="13"/>
      <c r="F190" s="3"/>
    </row>
    <row r="191" spans="2:6">
      <c r="B191" s="3"/>
      <c r="C191" s="12" t="s">
        <v>31</v>
      </c>
      <c r="D191" s="12" t="s">
        <v>32</v>
      </c>
      <c r="E191" s="12" t="s">
        <v>33</v>
      </c>
      <c r="F191" s="3"/>
    </row>
    <row r="192" spans="2:6">
      <c r="B192" s="1" t="str">
        <f>IF(E188&gt;0.005,"January","")</f>
        <v/>
      </c>
      <c r="C192" s="13">
        <f>IF(E188&gt;0,ROUND(E188*($E$4/1200),2),0)</f>
        <v>0</v>
      </c>
      <c r="D192" s="13">
        <f>IF(E188&lt;$C$6,E188,$C$6-C192)</f>
        <v>0</v>
      </c>
      <c r="E192" s="13">
        <f>IF(E188-D192&gt;0,E188-D192,0)</f>
        <v>0</v>
      </c>
      <c r="F192" s="3"/>
    </row>
    <row r="193" spans="2:6">
      <c r="B193" s="1" t="str">
        <f>IF(E192&gt;0.005,"February","")</f>
        <v/>
      </c>
      <c r="C193" s="13">
        <f t="shared" ref="C193:C203" si="33">IF(E192&gt;0,ROUND(E192*($E$4/1200),2),0)</f>
        <v>0</v>
      </c>
      <c r="D193" s="13">
        <f t="shared" ref="D193:D203" si="34">IF(E192&lt;$C$6,E192,$C$6-C193)</f>
        <v>0</v>
      </c>
      <c r="E193" s="13">
        <f t="shared" ref="E193:E203" si="35">IF(E192-D193&gt;0,E192-D193,0)</f>
        <v>0</v>
      </c>
      <c r="F193" s="3"/>
    </row>
    <row r="194" spans="2:6">
      <c r="B194" s="1" t="str">
        <f>IF(E193&gt;0.005,"March","")</f>
        <v/>
      </c>
      <c r="C194" s="13">
        <f t="shared" si="33"/>
        <v>0</v>
      </c>
      <c r="D194" s="13">
        <f t="shared" si="34"/>
        <v>0</v>
      </c>
      <c r="E194" s="13">
        <f t="shared" si="35"/>
        <v>0</v>
      </c>
      <c r="F194" s="3"/>
    </row>
    <row r="195" spans="2:6">
      <c r="B195" s="1" t="str">
        <f>IF(E194&gt;0.005,"April","")</f>
        <v/>
      </c>
      <c r="C195" s="13">
        <f t="shared" si="33"/>
        <v>0</v>
      </c>
      <c r="D195" s="13">
        <f t="shared" si="34"/>
        <v>0</v>
      </c>
      <c r="E195" s="13">
        <f t="shared" si="35"/>
        <v>0</v>
      </c>
      <c r="F195" s="3"/>
    </row>
    <row r="196" spans="2:6">
      <c r="B196" s="1" t="str">
        <f>IF(E195&gt;0.005,"May","")</f>
        <v/>
      </c>
      <c r="C196" s="13">
        <f t="shared" si="33"/>
        <v>0</v>
      </c>
      <c r="D196" s="13">
        <f t="shared" si="34"/>
        <v>0</v>
      </c>
      <c r="E196" s="13">
        <f t="shared" si="35"/>
        <v>0</v>
      </c>
      <c r="F196" s="3"/>
    </row>
    <row r="197" spans="2:6">
      <c r="B197" s="1" t="str">
        <f>IF(E196&gt;0.005,"June","")</f>
        <v/>
      </c>
      <c r="C197" s="13">
        <f t="shared" si="33"/>
        <v>0</v>
      </c>
      <c r="D197" s="13">
        <f t="shared" si="34"/>
        <v>0</v>
      </c>
      <c r="E197" s="13">
        <f t="shared" si="35"/>
        <v>0</v>
      </c>
      <c r="F197" s="3"/>
    </row>
    <row r="198" spans="2:6">
      <c r="B198" s="1" t="str">
        <f>IF(E197&gt;0.005,"July","")</f>
        <v/>
      </c>
      <c r="C198" s="13">
        <f t="shared" si="33"/>
        <v>0</v>
      </c>
      <c r="D198" s="13">
        <f t="shared" si="34"/>
        <v>0</v>
      </c>
      <c r="E198" s="13">
        <f t="shared" si="35"/>
        <v>0</v>
      </c>
      <c r="F198" s="3"/>
    </row>
    <row r="199" spans="2:6">
      <c r="B199" s="1" t="str">
        <f>IF(E198&gt;0.005,"August","")</f>
        <v/>
      </c>
      <c r="C199" s="13">
        <f t="shared" si="33"/>
        <v>0</v>
      </c>
      <c r="D199" s="13">
        <f t="shared" si="34"/>
        <v>0</v>
      </c>
      <c r="E199" s="13">
        <f t="shared" si="35"/>
        <v>0</v>
      </c>
      <c r="F199" s="3"/>
    </row>
    <row r="200" spans="2:6">
      <c r="B200" s="1" t="str">
        <f>IF(E199&gt;0.005,"September","")</f>
        <v/>
      </c>
      <c r="C200" s="13">
        <f t="shared" si="33"/>
        <v>0</v>
      </c>
      <c r="D200" s="13">
        <f t="shared" si="34"/>
        <v>0</v>
      </c>
      <c r="E200" s="13">
        <f t="shared" si="35"/>
        <v>0</v>
      </c>
      <c r="F200" s="3"/>
    </row>
    <row r="201" spans="2:6">
      <c r="B201" s="1" t="str">
        <f>IF(E200&gt;0.005,"October","")</f>
        <v/>
      </c>
      <c r="C201" s="13">
        <f t="shared" si="33"/>
        <v>0</v>
      </c>
      <c r="D201" s="13">
        <f t="shared" si="34"/>
        <v>0</v>
      </c>
      <c r="E201" s="13">
        <f t="shared" si="35"/>
        <v>0</v>
      </c>
      <c r="F201" s="3"/>
    </row>
    <row r="202" spans="2:6">
      <c r="B202" s="1" t="str">
        <f>IF(E201&gt;0.005,"November","")</f>
        <v/>
      </c>
      <c r="C202" s="13">
        <f t="shared" si="33"/>
        <v>0</v>
      </c>
      <c r="D202" s="13">
        <f t="shared" si="34"/>
        <v>0</v>
      </c>
      <c r="E202" s="13">
        <f t="shared" si="35"/>
        <v>0</v>
      </c>
      <c r="F202" s="3"/>
    </row>
    <row r="203" spans="2:6">
      <c r="B203" s="1" t="str">
        <f>IF(E202&gt;0.005,"December","")</f>
        <v/>
      </c>
      <c r="C203" s="13">
        <f t="shared" si="33"/>
        <v>0</v>
      </c>
      <c r="D203" s="13">
        <f t="shared" si="34"/>
        <v>0</v>
      </c>
      <c r="E203" s="13">
        <f t="shared" si="35"/>
        <v>0</v>
      </c>
      <c r="F203" s="3"/>
    </row>
    <row r="204" spans="2:6">
      <c r="B204" s="14" t="str">
        <f>"Total "&amp;YEAR($B$9)+12</f>
        <v>Total 2031</v>
      </c>
      <c r="C204" s="15">
        <f>SUM(C192:C203)</f>
        <v>0</v>
      </c>
      <c r="D204" s="15">
        <f>SUM(D192:D203)</f>
        <v>0</v>
      </c>
      <c r="E204" s="16"/>
      <c r="F204" s="3"/>
    </row>
    <row r="205" spans="2:6">
      <c r="B205" s="3"/>
      <c r="C205" s="13"/>
      <c r="D205" s="13"/>
      <c r="E205" s="13"/>
      <c r="F205" s="3"/>
    </row>
    <row r="206" spans="2:6">
      <c r="B206" s="3"/>
      <c r="C206" s="12" t="s">
        <v>31</v>
      </c>
      <c r="D206" s="12" t="s">
        <v>32</v>
      </c>
      <c r="E206" s="12" t="s">
        <v>33</v>
      </c>
      <c r="F206" s="3"/>
    </row>
    <row r="207" spans="2:6">
      <c r="B207" s="1" t="str">
        <f>IF(E203&gt;0.005,"January","")</f>
        <v/>
      </c>
      <c r="C207" s="13">
        <f>IF(E203&gt;0,ROUND(E203*($E$4/1200),2),0)</f>
        <v>0</v>
      </c>
      <c r="D207" s="13">
        <f>IF(E203&lt;$C$6,E203,$C$6-C207)</f>
        <v>0</v>
      </c>
      <c r="E207" s="13">
        <f>IF(E203-D207&gt;0,E203-D207,0)</f>
        <v>0</v>
      </c>
      <c r="F207" s="3"/>
    </row>
    <row r="208" spans="2:6">
      <c r="B208" s="1" t="str">
        <f>IF(E207&gt;0.005,"February","")</f>
        <v/>
      </c>
      <c r="C208" s="13">
        <f t="shared" ref="C208:C218" si="36">IF(E207&gt;0,ROUND(E207*($E$4/1200),2),0)</f>
        <v>0</v>
      </c>
      <c r="D208" s="13">
        <f t="shared" ref="D208:D218" si="37">IF(E207&lt;$C$6,E207,$C$6-C208)</f>
        <v>0</v>
      </c>
      <c r="E208" s="13">
        <f t="shared" ref="E208:E218" si="38">IF(E207-D208&gt;0,E207-D208,0)</f>
        <v>0</v>
      </c>
      <c r="F208" s="3"/>
    </row>
    <row r="209" spans="2:6">
      <c r="B209" s="1" t="str">
        <f>IF(E208&gt;0.005,"March","")</f>
        <v/>
      </c>
      <c r="C209" s="13">
        <f t="shared" si="36"/>
        <v>0</v>
      </c>
      <c r="D209" s="13">
        <f t="shared" si="37"/>
        <v>0</v>
      </c>
      <c r="E209" s="13">
        <f t="shared" si="38"/>
        <v>0</v>
      </c>
      <c r="F209" s="3"/>
    </row>
    <row r="210" spans="2:6">
      <c r="B210" s="1" t="str">
        <f>IF(E209&gt;0.005,"April","")</f>
        <v/>
      </c>
      <c r="C210" s="13">
        <f t="shared" si="36"/>
        <v>0</v>
      </c>
      <c r="D210" s="13">
        <f t="shared" si="37"/>
        <v>0</v>
      </c>
      <c r="E210" s="13">
        <f t="shared" si="38"/>
        <v>0</v>
      </c>
      <c r="F210" s="3"/>
    </row>
    <row r="211" spans="2:6">
      <c r="B211" s="1" t="str">
        <f>IF(E210&gt;0.005,"May","")</f>
        <v/>
      </c>
      <c r="C211" s="13">
        <f t="shared" si="36"/>
        <v>0</v>
      </c>
      <c r="D211" s="13">
        <f t="shared" si="37"/>
        <v>0</v>
      </c>
      <c r="E211" s="13">
        <f t="shared" si="38"/>
        <v>0</v>
      </c>
      <c r="F211" s="3"/>
    </row>
    <row r="212" spans="2:6">
      <c r="B212" s="1" t="str">
        <f>IF(E211&gt;0.005,"June","")</f>
        <v/>
      </c>
      <c r="C212" s="13">
        <f t="shared" si="36"/>
        <v>0</v>
      </c>
      <c r="D212" s="13">
        <f t="shared" si="37"/>
        <v>0</v>
      </c>
      <c r="E212" s="13">
        <f t="shared" si="38"/>
        <v>0</v>
      </c>
      <c r="F212" s="3"/>
    </row>
    <row r="213" spans="2:6">
      <c r="B213" s="1" t="str">
        <f>IF(E212&gt;0.005,"July","")</f>
        <v/>
      </c>
      <c r="C213" s="13">
        <f t="shared" si="36"/>
        <v>0</v>
      </c>
      <c r="D213" s="13">
        <f t="shared" si="37"/>
        <v>0</v>
      </c>
      <c r="E213" s="13">
        <f t="shared" si="38"/>
        <v>0</v>
      </c>
      <c r="F213" s="3"/>
    </row>
    <row r="214" spans="2:6">
      <c r="B214" s="1" t="str">
        <f>IF(E213&gt;0.005,"August","")</f>
        <v/>
      </c>
      <c r="C214" s="13">
        <f t="shared" si="36"/>
        <v>0</v>
      </c>
      <c r="D214" s="13">
        <f t="shared" si="37"/>
        <v>0</v>
      </c>
      <c r="E214" s="13">
        <f t="shared" si="38"/>
        <v>0</v>
      </c>
      <c r="F214" s="3"/>
    </row>
    <row r="215" spans="2:6">
      <c r="B215" s="1" t="str">
        <f>IF(E214&gt;0.005,"September","")</f>
        <v/>
      </c>
      <c r="C215" s="13">
        <f t="shared" si="36"/>
        <v>0</v>
      </c>
      <c r="D215" s="13">
        <f t="shared" si="37"/>
        <v>0</v>
      </c>
      <c r="E215" s="13">
        <f t="shared" si="38"/>
        <v>0</v>
      </c>
      <c r="F215" s="3"/>
    </row>
    <row r="216" spans="2:6">
      <c r="B216" s="1" t="str">
        <f>IF(E215&gt;0.005,"October","")</f>
        <v/>
      </c>
      <c r="C216" s="13">
        <f t="shared" si="36"/>
        <v>0</v>
      </c>
      <c r="D216" s="13">
        <f t="shared" si="37"/>
        <v>0</v>
      </c>
      <c r="E216" s="13">
        <f t="shared" si="38"/>
        <v>0</v>
      </c>
      <c r="F216" s="3"/>
    </row>
    <row r="217" spans="2:6">
      <c r="B217" s="1" t="str">
        <f>IF(E216&gt;0.005,"November","")</f>
        <v/>
      </c>
      <c r="C217" s="13">
        <f t="shared" si="36"/>
        <v>0</v>
      </c>
      <c r="D217" s="13">
        <f t="shared" si="37"/>
        <v>0</v>
      </c>
      <c r="E217" s="13">
        <f t="shared" si="38"/>
        <v>0</v>
      </c>
      <c r="F217" s="3"/>
    </row>
    <row r="218" spans="2:6">
      <c r="B218" s="1" t="str">
        <f>IF(E217&gt;0.005,"December","")</f>
        <v/>
      </c>
      <c r="C218" s="13">
        <f t="shared" si="36"/>
        <v>0</v>
      </c>
      <c r="D218" s="13">
        <f t="shared" si="37"/>
        <v>0</v>
      </c>
      <c r="E218" s="13">
        <f t="shared" si="38"/>
        <v>0</v>
      </c>
      <c r="F218" s="3"/>
    </row>
    <row r="219" spans="2:6">
      <c r="B219" s="14" t="str">
        <f>"Total "&amp;YEAR($B$9)+13</f>
        <v>Total 2032</v>
      </c>
      <c r="C219" s="15">
        <f>SUM(C207:C218)</f>
        <v>0</v>
      </c>
      <c r="D219" s="15">
        <f>SUM(D207:D218)</f>
        <v>0</v>
      </c>
      <c r="E219" s="16"/>
      <c r="F219" s="3"/>
    </row>
    <row r="220" spans="2:6">
      <c r="B220" s="2"/>
      <c r="C220" s="17"/>
      <c r="D220" s="17"/>
      <c r="E220" s="13"/>
      <c r="F220" s="3"/>
    </row>
    <row r="221" spans="2:6">
      <c r="B221" s="3"/>
      <c r="C221" s="12" t="s">
        <v>31</v>
      </c>
      <c r="D221" s="12" t="s">
        <v>32</v>
      </c>
      <c r="E221" s="12" t="s">
        <v>33</v>
      </c>
      <c r="F221" s="3"/>
    </row>
    <row r="222" spans="2:6">
      <c r="B222" s="1" t="str">
        <f>IF(E218&gt;0.005,"January","")</f>
        <v/>
      </c>
      <c r="C222" s="13">
        <f>IF(E218&gt;0,ROUND(E218*($E$4/1200),2),0)</f>
        <v>0</v>
      </c>
      <c r="D222" s="13">
        <f>IF(E218&lt;$C$6,E218,$C$6-C222)</f>
        <v>0</v>
      </c>
      <c r="E222" s="13">
        <f>IF(E218-D222&gt;0,E218-D222,0)</f>
        <v>0</v>
      </c>
      <c r="F222" s="3"/>
    </row>
    <row r="223" spans="2:6">
      <c r="B223" s="1" t="str">
        <f>IF(E222&gt;0.005,"February","")</f>
        <v/>
      </c>
      <c r="C223" s="13">
        <f t="shared" ref="C223:C233" si="39">IF(E222&gt;0,ROUND(E222*($E$4/1200),2),0)</f>
        <v>0</v>
      </c>
      <c r="D223" s="13">
        <f t="shared" ref="D223:D233" si="40">IF(E222&lt;$C$6,E222,$C$6-C223)</f>
        <v>0</v>
      </c>
      <c r="E223" s="13">
        <f t="shared" ref="E223:E233" si="41">IF(E222-D223&gt;0,E222-D223,0)</f>
        <v>0</v>
      </c>
      <c r="F223" s="3"/>
    </row>
    <row r="224" spans="2:6">
      <c r="B224" s="1" t="str">
        <f>IF(E223&gt;0.005,"March","")</f>
        <v/>
      </c>
      <c r="C224" s="13">
        <f t="shared" si="39"/>
        <v>0</v>
      </c>
      <c r="D224" s="13">
        <f t="shared" si="40"/>
        <v>0</v>
      </c>
      <c r="E224" s="13">
        <f t="shared" si="41"/>
        <v>0</v>
      </c>
      <c r="F224" s="3"/>
    </row>
    <row r="225" spans="2:6">
      <c r="B225" s="1" t="str">
        <f>IF(E224&gt;0.005,"April","")</f>
        <v/>
      </c>
      <c r="C225" s="13">
        <f t="shared" si="39"/>
        <v>0</v>
      </c>
      <c r="D225" s="13">
        <f t="shared" si="40"/>
        <v>0</v>
      </c>
      <c r="E225" s="13">
        <f t="shared" si="41"/>
        <v>0</v>
      </c>
      <c r="F225" s="3"/>
    </row>
    <row r="226" spans="2:6">
      <c r="B226" s="1" t="str">
        <f>IF(E225&gt;0.005,"May","")</f>
        <v/>
      </c>
      <c r="C226" s="13">
        <f t="shared" si="39"/>
        <v>0</v>
      </c>
      <c r="D226" s="13">
        <f t="shared" si="40"/>
        <v>0</v>
      </c>
      <c r="E226" s="13">
        <f t="shared" si="41"/>
        <v>0</v>
      </c>
      <c r="F226" s="3"/>
    </row>
    <row r="227" spans="2:6">
      <c r="B227" s="1" t="str">
        <f>IF(E226&gt;0.005,"June","")</f>
        <v/>
      </c>
      <c r="C227" s="13">
        <f t="shared" si="39"/>
        <v>0</v>
      </c>
      <c r="D227" s="13">
        <f t="shared" si="40"/>
        <v>0</v>
      </c>
      <c r="E227" s="13">
        <f t="shared" si="41"/>
        <v>0</v>
      </c>
      <c r="F227" s="3"/>
    </row>
    <row r="228" spans="2:6">
      <c r="B228" s="1" t="str">
        <f>IF(E227&gt;0.005,"July","")</f>
        <v/>
      </c>
      <c r="C228" s="13">
        <f t="shared" si="39"/>
        <v>0</v>
      </c>
      <c r="D228" s="13">
        <f t="shared" si="40"/>
        <v>0</v>
      </c>
      <c r="E228" s="13">
        <f t="shared" si="41"/>
        <v>0</v>
      </c>
      <c r="F228" s="3"/>
    </row>
    <row r="229" spans="2:6">
      <c r="B229" s="1" t="str">
        <f>IF(E228&gt;0.005,"August","")</f>
        <v/>
      </c>
      <c r="C229" s="13">
        <f t="shared" si="39"/>
        <v>0</v>
      </c>
      <c r="D229" s="13">
        <f t="shared" si="40"/>
        <v>0</v>
      </c>
      <c r="E229" s="13">
        <f t="shared" si="41"/>
        <v>0</v>
      </c>
      <c r="F229" s="3"/>
    </row>
    <row r="230" spans="2:6">
      <c r="B230" s="1" t="str">
        <f>IF(E229&gt;0.005,"September","")</f>
        <v/>
      </c>
      <c r="C230" s="13">
        <f t="shared" si="39"/>
        <v>0</v>
      </c>
      <c r="D230" s="13">
        <f t="shared" si="40"/>
        <v>0</v>
      </c>
      <c r="E230" s="13">
        <f t="shared" si="41"/>
        <v>0</v>
      </c>
      <c r="F230" s="3"/>
    </row>
    <row r="231" spans="2:6">
      <c r="B231" s="1" t="str">
        <f>IF(E230&gt;0.005,"October","")</f>
        <v/>
      </c>
      <c r="C231" s="13">
        <f t="shared" si="39"/>
        <v>0</v>
      </c>
      <c r="D231" s="13">
        <f t="shared" si="40"/>
        <v>0</v>
      </c>
      <c r="E231" s="13">
        <f t="shared" si="41"/>
        <v>0</v>
      </c>
      <c r="F231" s="3"/>
    </row>
    <row r="232" spans="2:6">
      <c r="B232" s="1" t="str">
        <f>IF(E231&gt;0.005,"November","")</f>
        <v/>
      </c>
      <c r="C232" s="13">
        <f t="shared" si="39"/>
        <v>0</v>
      </c>
      <c r="D232" s="13">
        <f t="shared" si="40"/>
        <v>0</v>
      </c>
      <c r="E232" s="13">
        <f t="shared" si="41"/>
        <v>0</v>
      </c>
      <c r="F232" s="3"/>
    </row>
    <row r="233" spans="2:6">
      <c r="B233" s="1" t="str">
        <f>IF(E232&gt;0.005,"December","")</f>
        <v/>
      </c>
      <c r="C233" s="13">
        <f t="shared" si="39"/>
        <v>0</v>
      </c>
      <c r="D233" s="13">
        <f t="shared" si="40"/>
        <v>0</v>
      </c>
      <c r="E233" s="13">
        <f t="shared" si="41"/>
        <v>0</v>
      </c>
      <c r="F233" s="3"/>
    </row>
    <row r="234" spans="2:6">
      <c r="B234" s="14" t="str">
        <f>"Total "&amp;YEAR($B$9)+14</f>
        <v>Total 2033</v>
      </c>
      <c r="C234" s="15">
        <f>SUM(C222:C233)</f>
        <v>0</v>
      </c>
      <c r="D234" s="15">
        <f>SUM(D222:D233)</f>
        <v>0</v>
      </c>
      <c r="E234" s="16"/>
      <c r="F234" s="3"/>
    </row>
    <row r="235" spans="2:6">
      <c r="B235" s="3"/>
      <c r="C235" s="13"/>
      <c r="D235" s="13"/>
      <c r="E235" s="13"/>
      <c r="F235" s="3"/>
    </row>
    <row r="236" spans="2:6">
      <c r="B236" s="3"/>
      <c r="C236" s="12" t="s">
        <v>31</v>
      </c>
      <c r="D236" s="12" t="s">
        <v>32</v>
      </c>
      <c r="E236" s="12" t="s">
        <v>33</v>
      </c>
      <c r="F236" s="3"/>
    </row>
    <row r="237" spans="2:6">
      <c r="B237" s="1" t="str">
        <f>IF(E233&gt;0.005,"January","")</f>
        <v/>
      </c>
      <c r="C237" s="13">
        <f>IF(E233&gt;0,ROUND(E233*($E$4/1200),2),0)</f>
        <v>0</v>
      </c>
      <c r="D237" s="13">
        <f>IF(E233&lt;$C$6,E233,$C$6-C237)</f>
        <v>0</v>
      </c>
      <c r="E237" s="13">
        <f>IF(E233-D237&gt;0,E233-D237,0)</f>
        <v>0</v>
      </c>
      <c r="F237" s="3"/>
    </row>
    <row r="238" spans="2:6">
      <c r="B238" s="1" t="str">
        <f>IF(E237&gt;0.005,"February","")</f>
        <v/>
      </c>
      <c r="C238" s="13">
        <f t="shared" ref="C238:C248" si="42">IF(E237&gt;0,ROUND(E237*($E$4/1200),2),0)</f>
        <v>0</v>
      </c>
      <c r="D238" s="13">
        <f t="shared" ref="D238:D248" si="43">IF(E237&lt;$C$6,E237,$C$6-C238)</f>
        <v>0</v>
      </c>
      <c r="E238" s="13">
        <f t="shared" ref="E238:E248" si="44">IF(E237-D238&gt;0,E237-D238,0)</f>
        <v>0</v>
      </c>
      <c r="F238" s="3"/>
    </row>
    <row r="239" spans="2:6">
      <c r="B239" s="1" t="str">
        <f>IF(E238&gt;0.005,"March","")</f>
        <v/>
      </c>
      <c r="C239" s="13">
        <f t="shared" si="42"/>
        <v>0</v>
      </c>
      <c r="D239" s="13">
        <f t="shared" si="43"/>
        <v>0</v>
      </c>
      <c r="E239" s="13">
        <f t="shared" si="44"/>
        <v>0</v>
      </c>
      <c r="F239" s="3"/>
    </row>
    <row r="240" spans="2:6">
      <c r="B240" s="1" t="str">
        <f>IF(E239&gt;0.005,"April","")</f>
        <v/>
      </c>
      <c r="C240" s="13">
        <f t="shared" si="42"/>
        <v>0</v>
      </c>
      <c r="D240" s="13">
        <f t="shared" si="43"/>
        <v>0</v>
      </c>
      <c r="E240" s="13">
        <f t="shared" si="44"/>
        <v>0</v>
      </c>
      <c r="F240" s="3"/>
    </row>
    <row r="241" spans="2:6">
      <c r="B241" s="1" t="str">
        <f>IF(E240&gt;0.005,"May","")</f>
        <v/>
      </c>
      <c r="C241" s="13">
        <f t="shared" si="42"/>
        <v>0</v>
      </c>
      <c r="D241" s="13">
        <f t="shared" si="43"/>
        <v>0</v>
      </c>
      <c r="E241" s="13">
        <f t="shared" si="44"/>
        <v>0</v>
      </c>
      <c r="F241" s="3"/>
    </row>
    <row r="242" spans="2:6">
      <c r="B242" s="1" t="str">
        <f>IF(E241&gt;0.005,"June","")</f>
        <v/>
      </c>
      <c r="C242" s="13">
        <f t="shared" si="42"/>
        <v>0</v>
      </c>
      <c r="D242" s="13">
        <f t="shared" si="43"/>
        <v>0</v>
      </c>
      <c r="E242" s="13">
        <f t="shared" si="44"/>
        <v>0</v>
      </c>
      <c r="F242" s="3"/>
    </row>
    <row r="243" spans="2:6">
      <c r="B243" s="1" t="str">
        <f>IF(E242&gt;0.005,"July","")</f>
        <v/>
      </c>
      <c r="C243" s="13">
        <f t="shared" si="42"/>
        <v>0</v>
      </c>
      <c r="D243" s="13">
        <f t="shared" si="43"/>
        <v>0</v>
      </c>
      <c r="E243" s="13">
        <f t="shared" si="44"/>
        <v>0</v>
      </c>
      <c r="F243" s="3"/>
    </row>
    <row r="244" spans="2:6">
      <c r="B244" s="1" t="str">
        <f>IF(E243&gt;0.005,"August","")</f>
        <v/>
      </c>
      <c r="C244" s="13">
        <f t="shared" si="42"/>
        <v>0</v>
      </c>
      <c r="D244" s="13">
        <f t="shared" si="43"/>
        <v>0</v>
      </c>
      <c r="E244" s="13">
        <f t="shared" si="44"/>
        <v>0</v>
      </c>
      <c r="F244" s="3"/>
    </row>
    <row r="245" spans="2:6">
      <c r="B245" s="1" t="str">
        <f>IF(E244&gt;0.005,"September","")</f>
        <v/>
      </c>
      <c r="C245" s="13">
        <f t="shared" si="42"/>
        <v>0</v>
      </c>
      <c r="D245" s="13">
        <f t="shared" si="43"/>
        <v>0</v>
      </c>
      <c r="E245" s="13">
        <f t="shared" si="44"/>
        <v>0</v>
      </c>
      <c r="F245" s="3"/>
    </row>
    <row r="246" spans="2:6">
      <c r="B246" s="1" t="str">
        <f>IF(E245&gt;0.005,"October","")</f>
        <v/>
      </c>
      <c r="C246" s="13">
        <f t="shared" si="42"/>
        <v>0</v>
      </c>
      <c r="D246" s="13">
        <f t="shared" si="43"/>
        <v>0</v>
      </c>
      <c r="E246" s="13">
        <f t="shared" si="44"/>
        <v>0</v>
      </c>
      <c r="F246" s="3"/>
    </row>
    <row r="247" spans="2:6">
      <c r="B247" s="1" t="str">
        <f>IF(E246&gt;0.005,"November","")</f>
        <v/>
      </c>
      <c r="C247" s="13">
        <f t="shared" si="42"/>
        <v>0</v>
      </c>
      <c r="D247" s="13">
        <f t="shared" si="43"/>
        <v>0</v>
      </c>
      <c r="E247" s="13">
        <f t="shared" si="44"/>
        <v>0</v>
      </c>
      <c r="F247" s="3"/>
    </row>
    <row r="248" spans="2:6">
      <c r="B248" s="1" t="str">
        <f>IF(E247&gt;0.005,"December","")</f>
        <v/>
      </c>
      <c r="C248" s="13">
        <f t="shared" si="42"/>
        <v>0</v>
      </c>
      <c r="D248" s="13">
        <f t="shared" si="43"/>
        <v>0</v>
      </c>
      <c r="E248" s="13">
        <f t="shared" si="44"/>
        <v>0</v>
      </c>
      <c r="F248" s="3"/>
    </row>
    <row r="249" spans="2:6">
      <c r="B249" s="14" t="str">
        <f>"Total "&amp;YEAR($B$9)+15</f>
        <v>Total 2034</v>
      </c>
      <c r="C249" s="15">
        <f>SUM(C237:C248)</f>
        <v>0</v>
      </c>
      <c r="D249" s="15">
        <f>SUM(D237:D248)</f>
        <v>0</v>
      </c>
      <c r="E249" s="16"/>
      <c r="F249" s="3"/>
    </row>
    <row r="250" spans="2:6">
      <c r="B250" s="3"/>
      <c r="C250" s="13"/>
      <c r="D250" s="13"/>
      <c r="E250" s="13"/>
      <c r="F250" s="3"/>
    </row>
    <row r="251" spans="2:6">
      <c r="B251" s="3"/>
      <c r="C251" s="12" t="s">
        <v>31</v>
      </c>
      <c r="D251" s="12" t="s">
        <v>32</v>
      </c>
      <c r="E251" s="12" t="s">
        <v>33</v>
      </c>
      <c r="F251" s="3"/>
    </row>
    <row r="252" spans="2:6">
      <c r="B252" s="1" t="str">
        <f>IF(E248&gt;0.005,"January","")</f>
        <v/>
      </c>
      <c r="C252" s="13">
        <f>IF(E248&gt;0,ROUND(E248*($E$4/1200),2),0)</f>
        <v>0</v>
      </c>
      <c r="D252" s="13">
        <f>IF(E248&lt;$C$6,E248,$C$6-C252)</f>
        <v>0</v>
      </c>
      <c r="E252" s="13">
        <f>IF(E248-D252&gt;0,E248-D252,0)</f>
        <v>0</v>
      </c>
      <c r="F252" s="3"/>
    </row>
    <row r="253" spans="2:6">
      <c r="B253" s="1" t="str">
        <f>IF(E252&gt;0.005,"February","")</f>
        <v/>
      </c>
      <c r="C253" s="13">
        <f t="shared" ref="C253:C263" si="45">IF(E252&gt;0,ROUND(E252*($E$4/1200),2),0)</f>
        <v>0</v>
      </c>
      <c r="D253" s="13">
        <f t="shared" ref="D253:D263" si="46">IF(E252&lt;$C$6,E252,$C$6-C253)</f>
        <v>0</v>
      </c>
      <c r="E253" s="13">
        <f t="shared" ref="E253:E263" si="47">IF(E252-D253&gt;0,E252-D253,0)</f>
        <v>0</v>
      </c>
      <c r="F253" s="3"/>
    </row>
    <row r="254" spans="2:6">
      <c r="B254" s="1" t="str">
        <f>IF(E253&gt;0.005,"March","")</f>
        <v/>
      </c>
      <c r="C254" s="13">
        <f t="shared" si="45"/>
        <v>0</v>
      </c>
      <c r="D254" s="13">
        <f t="shared" si="46"/>
        <v>0</v>
      </c>
      <c r="E254" s="13">
        <f t="shared" si="47"/>
        <v>0</v>
      </c>
      <c r="F254" s="3"/>
    </row>
    <row r="255" spans="2:6">
      <c r="B255" s="1" t="str">
        <f>IF(E254&gt;0.005,"April","")</f>
        <v/>
      </c>
      <c r="C255" s="13">
        <f t="shared" si="45"/>
        <v>0</v>
      </c>
      <c r="D255" s="13">
        <f t="shared" si="46"/>
        <v>0</v>
      </c>
      <c r="E255" s="13">
        <f t="shared" si="47"/>
        <v>0</v>
      </c>
      <c r="F255" s="3"/>
    </row>
    <row r="256" spans="2:6">
      <c r="B256" s="1" t="str">
        <f>IF(E255&gt;0.005,"May","")</f>
        <v/>
      </c>
      <c r="C256" s="13">
        <f t="shared" si="45"/>
        <v>0</v>
      </c>
      <c r="D256" s="13">
        <f t="shared" si="46"/>
        <v>0</v>
      </c>
      <c r="E256" s="13">
        <f t="shared" si="47"/>
        <v>0</v>
      </c>
      <c r="F256" s="3"/>
    </row>
    <row r="257" spans="2:6">
      <c r="B257" s="1" t="str">
        <f>IF(E256&gt;0.005,"June","")</f>
        <v/>
      </c>
      <c r="C257" s="13">
        <f t="shared" si="45"/>
        <v>0</v>
      </c>
      <c r="D257" s="13">
        <f t="shared" si="46"/>
        <v>0</v>
      </c>
      <c r="E257" s="13">
        <f t="shared" si="47"/>
        <v>0</v>
      </c>
      <c r="F257" s="3"/>
    </row>
    <row r="258" spans="2:6">
      <c r="B258" s="1" t="str">
        <f>IF(E257&gt;0.005,"July","")</f>
        <v/>
      </c>
      <c r="C258" s="13">
        <f t="shared" si="45"/>
        <v>0</v>
      </c>
      <c r="D258" s="13">
        <f t="shared" si="46"/>
        <v>0</v>
      </c>
      <c r="E258" s="13">
        <f t="shared" si="47"/>
        <v>0</v>
      </c>
      <c r="F258" s="3"/>
    </row>
    <row r="259" spans="2:6">
      <c r="B259" s="1" t="str">
        <f>IF(E258&gt;0.005,"August","")</f>
        <v/>
      </c>
      <c r="C259" s="13">
        <f t="shared" si="45"/>
        <v>0</v>
      </c>
      <c r="D259" s="13">
        <f t="shared" si="46"/>
        <v>0</v>
      </c>
      <c r="E259" s="13">
        <f t="shared" si="47"/>
        <v>0</v>
      </c>
      <c r="F259" s="3"/>
    </row>
    <row r="260" spans="2:6">
      <c r="B260" s="1" t="str">
        <f>IF(E259&gt;0.005,"September","")</f>
        <v/>
      </c>
      <c r="C260" s="13">
        <f t="shared" si="45"/>
        <v>0</v>
      </c>
      <c r="D260" s="13">
        <f t="shared" si="46"/>
        <v>0</v>
      </c>
      <c r="E260" s="13">
        <f t="shared" si="47"/>
        <v>0</v>
      </c>
      <c r="F260" s="3"/>
    </row>
    <row r="261" spans="2:6">
      <c r="B261" s="1" t="str">
        <f>IF(E260&gt;0.005,"October","")</f>
        <v/>
      </c>
      <c r="C261" s="13">
        <f t="shared" si="45"/>
        <v>0</v>
      </c>
      <c r="D261" s="13">
        <f t="shared" si="46"/>
        <v>0</v>
      </c>
      <c r="E261" s="13">
        <f t="shared" si="47"/>
        <v>0</v>
      </c>
      <c r="F261" s="3"/>
    </row>
    <row r="262" spans="2:6">
      <c r="B262" s="1" t="str">
        <f>IF(E261&gt;0.005,"November","")</f>
        <v/>
      </c>
      <c r="C262" s="13">
        <f t="shared" si="45"/>
        <v>0</v>
      </c>
      <c r="D262" s="13">
        <f t="shared" si="46"/>
        <v>0</v>
      </c>
      <c r="E262" s="13">
        <f t="shared" si="47"/>
        <v>0</v>
      </c>
      <c r="F262" s="3"/>
    </row>
    <row r="263" spans="2:6">
      <c r="B263" s="1" t="str">
        <f>IF(E262&gt;0.005,"December","")</f>
        <v/>
      </c>
      <c r="C263" s="13">
        <f t="shared" si="45"/>
        <v>0</v>
      </c>
      <c r="D263" s="13">
        <f t="shared" si="46"/>
        <v>0</v>
      </c>
      <c r="E263" s="13">
        <f t="shared" si="47"/>
        <v>0</v>
      </c>
      <c r="F263" s="3"/>
    </row>
    <row r="264" spans="2:6">
      <c r="B264" s="14" t="str">
        <f>"Total "&amp;YEAR($B$9)+16</f>
        <v>Total 2035</v>
      </c>
      <c r="C264" s="15">
        <f>SUM(C252:C263)</f>
        <v>0</v>
      </c>
      <c r="D264" s="15">
        <f>SUM(D252:D263)</f>
        <v>0</v>
      </c>
      <c r="E264" s="16"/>
      <c r="F264" s="3"/>
    </row>
    <row r="265" spans="2:6">
      <c r="B265" s="2"/>
      <c r="C265" s="17"/>
      <c r="D265" s="17"/>
      <c r="E265" s="13"/>
      <c r="F265" s="3"/>
    </row>
    <row r="266" spans="2:6">
      <c r="B266" s="3"/>
      <c r="C266" s="12" t="s">
        <v>31</v>
      </c>
      <c r="D266" s="12" t="s">
        <v>32</v>
      </c>
      <c r="E266" s="12" t="s">
        <v>33</v>
      </c>
      <c r="F266" s="3"/>
    </row>
    <row r="267" spans="2:6">
      <c r="B267" s="1" t="str">
        <f>IF(E263&gt;0.005,"January","")</f>
        <v/>
      </c>
      <c r="C267" s="13">
        <f>IF(E263&gt;0,ROUND(E263*($E$4/1200),2),0)</f>
        <v>0</v>
      </c>
      <c r="D267" s="13">
        <f>IF(E263&lt;$C$6,E263,$C$6-C267)</f>
        <v>0</v>
      </c>
      <c r="E267" s="13">
        <f>IF(E263-D267&gt;0,E263-D267,0)</f>
        <v>0</v>
      </c>
      <c r="F267" s="3"/>
    </row>
    <row r="268" spans="2:6">
      <c r="B268" s="1" t="str">
        <f>IF(E267&gt;0.005,"February","")</f>
        <v/>
      </c>
      <c r="C268" s="13">
        <f t="shared" ref="C268:C278" si="48">IF(E267&gt;0,ROUND(E267*($E$4/1200),2),0)</f>
        <v>0</v>
      </c>
      <c r="D268" s="13">
        <f t="shared" ref="D268:D278" si="49">IF(E267&lt;$C$6,E267,$C$6-C268)</f>
        <v>0</v>
      </c>
      <c r="E268" s="13">
        <f t="shared" ref="E268:E278" si="50">IF(E267-D268&gt;0,E267-D268,0)</f>
        <v>0</v>
      </c>
      <c r="F268" s="3"/>
    </row>
    <row r="269" spans="2:6">
      <c r="B269" s="1" t="str">
        <f>IF(E268&gt;0.005,"March","")</f>
        <v/>
      </c>
      <c r="C269" s="13">
        <f t="shared" si="48"/>
        <v>0</v>
      </c>
      <c r="D269" s="13">
        <f t="shared" si="49"/>
        <v>0</v>
      </c>
      <c r="E269" s="13">
        <f t="shared" si="50"/>
        <v>0</v>
      </c>
      <c r="F269" s="3"/>
    </row>
    <row r="270" spans="2:6">
      <c r="B270" s="1" t="str">
        <f>IF(E269&gt;0.005,"April","")</f>
        <v/>
      </c>
      <c r="C270" s="13">
        <f t="shared" si="48"/>
        <v>0</v>
      </c>
      <c r="D270" s="13">
        <f t="shared" si="49"/>
        <v>0</v>
      </c>
      <c r="E270" s="13">
        <f t="shared" si="50"/>
        <v>0</v>
      </c>
      <c r="F270" s="3"/>
    </row>
    <row r="271" spans="2:6">
      <c r="B271" s="1" t="str">
        <f>IF(E270&gt;0.005,"May","")</f>
        <v/>
      </c>
      <c r="C271" s="13">
        <f t="shared" si="48"/>
        <v>0</v>
      </c>
      <c r="D271" s="13">
        <f t="shared" si="49"/>
        <v>0</v>
      </c>
      <c r="E271" s="13">
        <f t="shared" si="50"/>
        <v>0</v>
      </c>
      <c r="F271" s="3"/>
    </row>
    <row r="272" spans="2:6">
      <c r="B272" s="1" t="str">
        <f>IF(E271&gt;0.005,"June","")</f>
        <v/>
      </c>
      <c r="C272" s="13">
        <f t="shared" si="48"/>
        <v>0</v>
      </c>
      <c r="D272" s="13">
        <f t="shared" si="49"/>
        <v>0</v>
      </c>
      <c r="E272" s="13">
        <f t="shared" si="50"/>
        <v>0</v>
      </c>
      <c r="F272" s="3"/>
    </row>
    <row r="273" spans="2:6">
      <c r="B273" s="1" t="str">
        <f>IF(E272&gt;0.005,"July","")</f>
        <v/>
      </c>
      <c r="C273" s="13">
        <f t="shared" si="48"/>
        <v>0</v>
      </c>
      <c r="D273" s="13">
        <f t="shared" si="49"/>
        <v>0</v>
      </c>
      <c r="E273" s="13">
        <f t="shared" si="50"/>
        <v>0</v>
      </c>
      <c r="F273" s="3"/>
    </row>
    <row r="274" spans="2:6">
      <c r="B274" s="1" t="str">
        <f>IF(E273&gt;0.005,"August","")</f>
        <v/>
      </c>
      <c r="C274" s="13">
        <f t="shared" si="48"/>
        <v>0</v>
      </c>
      <c r="D274" s="13">
        <f t="shared" si="49"/>
        <v>0</v>
      </c>
      <c r="E274" s="13">
        <f t="shared" si="50"/>
        <v>0</v>
      </c>
      <c r="F274" s="3"/>
    </row>
    <row r="275" spans="2:6">
      <c r="B275" s="1" t="str">
        <f>IF(E274&gt;0.005,"September","")</f>
        <v/>
      </c>
      <c r="C275" s="13">
        <f t="shared" si="48"/>
        <v>0</v>
      </c>
      <c r="D275" s="13">
        <f t="shared" si="49"/>
        <v>0</v>
      </c>
      <c r="E275" s="13">
        <f t="shared" si="50"/>
        <v>0</v>
      </c>
      <c r="F275" s="3"/>
    </row>
    <row r="276" spans="2:6">
      <c r="B276" s="1" t="str">
        <f>IF(E275&gt;0.005,"October","")</f>
        <v/>
      </c>
      <c r="C276" s="13">
        <f t="shared" si="48"/>
        <v>0</v>
      </c>
      <c r="D276" s="13">
        <f t="shared" si="49"/>
        <v>0</v>
      </c>
      <c r="E276" s="13">
        <f t="shared" si="50"/>
        <v>0</v>
      </c>
      <c r="F276" s="3"/>
    </row>
    <row r="277" spans="2:6">
      <c r="B277" s="1" t="str">
        <f>IF(E276&gt;0.005,"November","")</f>
        <v/>
      </c>
      <c r="C277" s="13">
        <f t="shared" si="48"/>
        <v>0</v>
      </c>
      <c r="D277" s="13">
        <f t="shared" si="49"/>
        <v>0</v>
      </c>
      <c r="E277" s="13">
        <f t="shared" si="50"/>
        <v>0</v>
      </c>
      <c r="F277" s="3"/>
    </row>
    <row r="278" spans="2:6">
      <c r="B278" s="1" t="str">
        <f>IF(E277&gt;0.005,"December","")</f>
        <v/>
      </c>
      <c r="C278" s="13">
        <f t="shared" si="48"/>
        <v>0</v>
      </c>
      <c r="D278" s="13">
        <f t="shared" si="49"/>
        <v>0</v>
      </c>
      <c r="E278" s="13">
        <f t="shared" si="50"/>
        <v>0</v>
      </c>
      <c r="F278" s="3"/>
    </row>
    <row r="279" spans="2:6">
      <c r="B279" s="14" t="str">
        <f>"Total "&amp;YEAR($B$9)+17</f>
        <v>Total 2036</v>
      </c>
      <c r="C279" s="15">
        <f>SUM(C267:C278)</f>
        <v>0</v>
      </c>
      <c r="D279" s="15">
        <f>SUM(D267:D278)</f>
        <v>0</v>
      </c>
      <c r="E279" s="16"/>
      <c r="F279" s="3"/>
    </row>
    <row r="280" spans="2:6">
      <c r="B280" s="3"/>
      <c r="C280" s="13"/>
      <c r="D280" s="13"/>
      <c r="E280" s="13"/>
      <c r="F280" s="3"/>
    </row>
    <row r="281" spans="2:6">
      <c r="B281" s="3"/>
      <c r="C281" s="12" t="s">
        <v>31</v>
      </c>
      <c r="D281" s="12" t="s">
        <v>32</v>
      </c>
      <c r="E281" s="12" t="s">
        <v>33</v>
      </c>
      <c r="F281" s="3"/>
    </row>
    <row r="282" spans="2:6">
      <c r="B282" s="1" t="str">
        <f>IF(E278&gt;0.005,"January","")</f>
        <v/>
      </c>
      <c r="C282" s="13">
        <f>IF(E278&gt;0,ROUND(E278*($E$4/1200),2),0)</f>
        <v>0</v>
      </c>
      <c r="D282" s="13">
        <f>IF(E278&lt;$C$6,E278,$C$6-C282)</f>
        <v>0</v>
      </c>
      <c r="E282" s="13">
        <f>IF(E278-D282&gt;0,E278-D282,0)</f>
        <v>0</v>
      </c>
      <c r="F282" s="3"/>
    </row>
    <row r="283" spans="2:6">
      <c r="B283" s="1" t="str">
        <f>IF(E282&gt;0.005,"February","")</f>
        <v/>
      </c>
      <c r="C283" s="13">
        <f t="shared" ref="C283:C293" si="51">IF(E282&gt;0,ROUND(E282*($E$4/1200),2),0)</f>
        <v>0</v>
      </c>
      <c r="D283" s="13">
        <f t="shared" ref="D283:D293" si="52">IF(E282&lt;$C$6,E282,$C$6-C283)</f>
        <v>0</v>
      </c>
      <c r="E283" s="13">
        <f t="shared" ref="E283:E293" si="53">IF(E282-D283&gt;0,E282-D283,0)</f>
        <v>0</v>
      </c>
      <c r="F283" s="3"/>
    </row>
    <row r="284" spans="2:6">
      <c r="B284" s="1" t="str">
        <f>IF(E283&gt;0.005,"March","")</f>
        <v/>
      </c>
      <c r="C284" s="13">
        <f t="shared" si="51"/>
        <v>0</v>
      </c>
      <c r="D284" s="13">
        <f t="shared" si="52"/>
        <v>0</v>
      </c>
      <c r="E284" s="13">
        <f t="shared" si="53"/>
        <v>0</v>
      </c>
      <c r="F284" s="3"/>
    </row>
    <row r="285" spans="2:6">
      <c r="B285" s="1" t="str">
        <f>IF(E284&gt;0.005,"April","")</f>
        <v/>
      </c>
      <c r="C285" s="13">
        <f t="shared" si="51"/>
        <v>0</v>
      </c>
      <c r="D285" s="13">
        <f t="shared" si="52"/>
        <v>0</v>
      </c>
      <c r="E285" s="13">
        <f t="shared" si="53"/>
        <v>0</v>
      </c>
      <c r="F285" s="3"/>
    </row>
    <row r="286" spans="2:6">
      <c r="B286" s="1" t="str">
        <f>IF(E285&gt;0.005,"May","")</f>
        <v/>
      </c>
      <c r="C286" s="13">
        <f t="shared" si="51"/>
        <v>0</v>
      </c>
      <c r="D286" s="13">
        <f t="shared" si="52"/>
        <v>0</v>
      </c>
      <c r="E286" s="13">
        <f t="shared" si="53"/>
        <v>0</v>
      </c>
      <c r="F286" s="3"/>
    </row>
    <row r="287" spans="2:6">
      <c r="B287" s="1" t="str">
        <f>IF(E286&gt;0.005,"June","")</f>
        <v/>
      </c>
      <c r="C287" s="13">
        <f t="shared" si="51"/>
        <v>0</v>
      </c>
      <c r="D287" s="13">
        <f t="shared" si="52"/>
        <v>0</v>
      </c>
      <c r="E287" s="13">
        <f t="shared" si="53"/>
        <v>0</v>
      </c>
      <c r="F287" s="3"/>
    </row>
    <row r="288" spans="2:6">
      <c r="B288" s="1" t="str">
        <f>IF(E287&gt;0.005,"July","")</f>
        <v/>
      </c>
      <c r="C288" s="13">
        <f t="shared" si="51"/>
        <v>0</v>
      </c>
      <c r="D288" s="13">
        <f t="shared" si="52"/>
        <v>0</v>
      </c>
      <c r="E288" s="13">
        <f t="shared" si="53"/>
        <v>0</v>
      </c>
      <c r="F288" s="3"/>
    </row>
    <row r="289" spans="2:6">
      <c r="B289" s="1" t="str">
        <f>IF(E288&gt;0.005,"August","")</f>
        <v/>
      </c>
      <c r="C289" s="13">
        <f t="shared" si="51"/>
        <v>0</v>
      </c>
      <c r="D289" s="13">
        <f t="shared" si="52"/>
        <v>0</v>
      </c>
      <c r="E289" s="13">
        <f t="shared" si="53"/>
        <v>0</v>
      </c>
      <c r="F289" s="3"/>
    </row>
    <row r="290" spans="2:6">
      <c r="B290" s="1" t="str">
        <f>IF(E289&gt;0.005,"September","")</f>
        <v/>
      </c>
      <c r="C290" s="13">
        <f t="shared" si="51"/>
        <v>0</v>
      </c>
      <c r="D290" s="13">
        <f t="shared" si="52"/>
        <v>0</v>
      </c>
      <c r="E290" s="13">
        <f t="shared" si="53"/>
        <v>0</v>
      </c>
      <c r="F290" s="3"/>
    </row>
    <row r="291" spans="2:6">
      <c r="B291" s="1" t="str">
        <f>IF(E290&gt;0.005,"October","")</f>
        <v/>
      </c>
      <c r="C291" s="13">
        <f t="shared" si="51"/>
        <v>0</v>
      </c>
      <c r="D291" s="13">
        <f t="shared" si="52"/>
        <v>0</v>
      </c>
      <c r="E291" s="13">
        <f t="shared" si="53"/>
        <v>0</v>
      </c>
      <c r="F291" s="3"/>
    </row>
    <row r="292" spans="2:6">
      <c r="B292" s="1" t="str">
        <f>IF(E291&gt;0.005,"November","")</f>
        <v/>
      </c>
      <c r="C292" s="13">
        <f t="shared" si="51"/>
        <v>0</v>
      </c>
      <c r="D292" s="13">
        <f t="shared" si="52"/>
        <v>0</v>
      </c>
      <c r="E292" s="13">
        <f t="shared" si="53"/>
        <v>0</v>
      </c>
      <c r="F292" s="3"/>
    </row>
    <row r="293" spans="2:6">
      <c r="B293" s="1" t="str">
        <f>IF(E292&gt;0.005,"December","")</f>
        <v/>
      </c>
      <c r="C293" s="13">
        <f t="shared" si="51"/>
        <v>0</v>
      </c>
      <c r="D293" s="13">
        <f t="shared" si="52"/>
        <v>0</v>
      </c>
      <c r="E293" s="13">
        <f t="shared" si="53"/>
        <v>0</v>
      </c>
      <c r="F293" s="3"/>
    </row>
    <row r="294" spans="2:6">
      <c r="B294" s="14" t="str">
        <f>"Total "&amp;YEAR($B$9)+18</f>
        <v>Total 2037</v>
      </c>
      <c r="C294" s="15">
        <f>SUM(C282:C293)</f>
        <v>0</v>
      </c>
      <c r="D294" s="15">
        <f>SUM(D282:D293)</f>
        <v>0</v>
      </c>
      <c r="E294" s="16"/>
      <c r="F294" s="3"/>
    </row>
    <row r="295" spans="2:6">
      <c r="B295" s="3"/>
      <c r="C295" s="13"/>
      <c r="D295" s="13"/>
      <c r="E295" s="13"/>
      <c r="F295" s="3"/>
    </row>
    <row r="296" spans="2:6">
      <c r="B296" s="3"/>
      <c r="C296" s="12" t="s">
        <v>31</v>
      </c>
      <c r="D296" s="12" t="s">
        <v>32</v>
      </c>
      <c r="E296" s="12" t="s">
        <v>33</v>
      </c>
      <c r="F296" s="3"/>
    </row>
    <row r="297" spans="2:6">
      <c r="B297" s="1" t="str">
        <f>IF(E293&gt;0.005,"January","")</f>
        <v/>
      </c>
      <c r="C297" s="13">
        <f>IF(E293&gt;0,ROUND(E293*($E$4/1200),2),0)</f>
        <v>0</v>
      </c>
      <c r="D297" s="13">
        <f>IF(E293&lt;$C$6,E293,$C$6-C297)</f>
        <v>0</v>
      </c>
      <c r="E297" s="13">
        <f>IF(E293-D297&gt;0,E293-D297,0)</f>
        <v>0</v>
      </c>
      <c r="F297" s="3"/>
    </row>
    <row r="298" spans="2:6">
      <c r="B298" s="1" t="str">
        <f>IF(E297&gt;0.005,"February","")</f>
        <v/>
      </c>
      <c r="C298" s="13">
        <f t="shared" ref="C298:C308" si="54">IF(E297&gt;0,ROUND(E297*($E$4/1200),2),0)</f>
        <v>0</v>
      </c>
      <c r="D298" s="13">
        <f t="shared" ref="D298:D308" si="55">IF(E297&lt;$C$6,E297,$C$6-C298)</f>
        <v>0</v>
      </c>
      <c r="E298" s="13">
        <f t="shared" ref="E298:E308" si="56">IF(E297-D298&gt;0,E297-D298,0)</f>
        <v>0</v>
      </c>
      <c r="F298" s="3"/>
    </row>
    <row r="299" spans="2:6">
      <c r="B299" s="1" t="str">
        <f>IF(E298&gt;0.005,"March","")</f>
        <v/>
      </c>
      <c r="C299" s="13">
        <f t="shared" si="54"/>
        <v>0</v>
      </c>
      <c r="D299" s="13">
        <f t="shared" si="55"/>
        <v>0</v>
      </c>
      <c r="E299" s="13">
        <f t="shared" si="56"/>
        <v>0</v>
      </c>
      <c r="F299" s="3"/>
    </row>
    <row r="300" spans="2:6">
      <c r="B300" s="1" t="str">
        <f>IF(E299&gt;0.005,"April","")</f>
        <v/>
      </c>
      <c r="C300" s="13">
        <f t="shared" si="54"/>
        <v>0</v>
      </c>
      <c r="D300" s="13">
        <f t="shared" si="55"/>
        <v>0</v>
      </c>
      <c r="E300" s="13">
        <f t="shared" si="56"/>
        <v>0</v>
      </c>
      <c r="F300" s="3"/>
    </row>
    <row r="301" spans="2:6">
      <c r="B301" s="1" t="str">
        <f>IF(E300&gt;0.005,"May","")</f>
        <v/>
      </c>
      <c r="C301" s="13">
        <f t="shared" si="54"/>
        <v>0</v>
      </c>
      <c r="D301" s="13">
        <f t="shared" si="55"/>
        <v>0</v>
      </c>
      <c r="E301" s="13">
        <f t="shared" si="56"/>
        <v>0</v>
      </c>
      <c r="F301" s="3"/>
    </row>
    <row r="302" spans="2:6">
      <c r="B302" s="1" t="str">
        <f>IF(E301&gt;0.005,"June","")</f>
        <v/>
      </c>
      <c r="C302" s="13">
        <f t="shared" si="54"/>
        <v>0</v>
      </c>
      <c r="D302" s="13">
        <f t="shared" si="55"/>
        <v>0</v>
      </c>
      <c r="E302" s="13">
        <f t="shared" si="56"/>
        <v>0</v>
      </c>
      <c r="F302" s="3"/>
    </row>
    <row r="303" spans="2:6">
      <c r="B303" s="1" t="str">
        <f>IF(E302&gt;0.005,"July","")</f>
        <v/>
      </c>
      <c r="C303" s="13">
        <f t="shared" si="54"/>
        <v>0</v>
      </c>
      <c r="D303" s="13">
        <f t="shared" si="55"/>
        <v>0</v>
      </c>
      <c r="E303" s="13">
        <f t="shared" si="56"/>
        <v>0</v>
      </c>
      <c r="F303" s="3"/>
    </row>
    <row r="304" spans="2:6">
      <c r="B304" s="1" t="str">
        <f>IF(E303&gt;0.005,"August","")</f>
        <v/>
      </c>
      <c r="C304" s="13">
        <f t="shared" si="54"/>
        <v>0</v>
      </c>
      <c r="D304" s="13">
        <f t="shared" si="55"/>
        <v>0</v>
      </c>
      <c r="E304" s="13">
        <f t="shared" si="56"/>
        <v>0</v>
      </c>
      <c r="F304" s="3"/>
    </row>
    <row r="305" spans="2:6">
      <c r="B305" s="1" t="str">
        <f>IF(E304&gt;0.005,"September","")</f>
        <v/>
      </c>
      <c r="C305" s="13">
        <f t="shared" si="54"/>
        <v>0</v>
      </c>
      <c r="D305" s="13">
        <f t="shared" si="55"/>
        <v>0</v>
      </c>
      <c r="E305" s="13">
        <f t="shared" si="56"/>
        <v>0</v>
      </c>
      <c r="F305" s="3"/>
    </row>
    <row r="306" spans="2:6">
      <c r="B306" s="1" t="str">
        <f>IF(E305&gt;0.005,"October","")</f>
        <v/>
      </c>
      <c r="C306" s="13">
        <f t="shared" si="54"/>
        <v>0</v>
      </c>
      <c r="D306" s="13">
        <f t="shared" si="55"/>
        <v>0</v>
      </c>
      <c r="E306" s="13">
        <f t="shared" si="56"/>
        <v>0</v>
      </c>
      <c r="F306" s="3"/>
    </row>
    <row r="307" spans="2:6">
      <c r="B307" s="1" t="str">
        <f>IF(E306&gt;0.005,"November","")</f>
        <v/>
      </c>
      <c r="C307" s="13">
        <f t="shared" si="54"/>
        <v>0</v>
      </c>
      <c r="D307" s="13">
        <f t="shared" si="55"/>
        <v>0</v>
      </c>
      <c r="E307" s="13">
        <f t="shared" si="56"/>
        <v>0</v>
      </c>
      <c r="F307" s="3"/>
    </row>
    <row r="308" spans="2:6">
      <c r="B308" s="1" t="str">
        <f>IF(E307&gt;0.005,"December","")</f>
        <v/>
      </c>
      <c r="C308" s="13">
        <f t="shared" si="54"/>
        <v>0</v>
      </c>
      <c r="D308" s="13">
        <f t="shared" si="55"/>
        <v>0</v>
      </c>
      <c r="E308" s="13">
        <f t="shared" si="56"/>
        <v>0</v>
      </c>
      <c r="F308" s="3"/>
    </row>
    <row r="309" spans="2:6">
      <c r="B309" s="14" t="str">
        <f>"Total "&amp;YEAR($B$9)+19</f>
        <v>Total 2038</v>
      </c>
      <c r="C309" s="15">
        <f>SUM(C297:C308)</f>
        <v>0</v>
      </c>
      <c r="D309" s="15">
        <f>SUM(D297:D308)</f>
        <v>0</v>
      </c>
      <c r="E309" s="16"/>
      <c r="F309" s="3"/>
    </row>
    <row r="310" spans="2:6">
      <c r="B310" s="2"/>
      <c r="C310" s="17"/>
      <c r="D310" s="17"/>
      <c r="E310" s="13"/>
      <c r="F310" s="3"/>
    </row>
    <row r="311" spans="2:6">
      <c r="B311" s="3"/>
      <c r="C311" s="12" t="s">
        <v>31</v>
      </c>
      <c r="D311" s="12" t="s">
        <v>32</v>
      </c>
      <c r="E311" s="12" t="s">
        <v>33</v>
      </c>
      <c r="F311" s="3"/>
    </row>
    <row r="312" spans="2:6">
      <c r="B312" s="1" t="str">
        <f>IF(E308&gt;0.005,"January","")</f>
        <v/>
      </c>
      <c r="C312" s="13">
        <f>IF(E308&gt;0,ROUND(E308*($E$4/1200),2),0)</f>
        <v>0</v>
      </c>
      <c r="D312" s="13">
        <f>IF(E308&lt;$C$6,E308,$C$6-C312)</f>
        <v>0</v>
      </c>
      <c r="E312" s="13">
        <f>IF(E308-D312&gt;0,E308-D312,0)</f>
        <v>0</v>
      </c>
      <c r="F312" s="3"/>
    </row>
    <row r="313" spans="2:6">
      <c r="B313" s="1" t="str">
        <f>IF(E312&gt;0.005,"February","")</f>
        <v/>
      </c>
      <c r="C313" s="13">
        <f t="shared" ref="C313:C323" si="57">IF(E312&gt;0,ROUND(E312*($E$4/1200),2),0)</f>
        <v>0</v>
      </c>
      <c r="D313" s="13">
        <f t="shared" ref="D313:D323" si="58">IF(E312&lt;$C$6,E312,$C$6-C313)</f>
        <v>0</v>
      </c>
      <c r="E313" s="13">
        <f t="shared" ref="E313:E323" si="59">IF(E312-D313&gt;0,E312-D313,0)</f>
        <v>0</v>
      </c>
      <c r="F313" s="3"/>
    </row>
    <row r="314" spans="2:6">
      <c r="B314" s="1" t="str">
        <f>IF(E313&gt;0.005,"March","")</f>
        <v/>
      </c>
      <c r="C314" s="13">
        <f t="shared" si="57"/>
        <v>0</v>
      </c>
      <c r="D314" s="13">
        <f t="shared" si="58"/>
        <v>0</v>
      </c>
      <c r="E314" s="13">
        <f t="shared" si="59"/>
        <v>0</v>
      </c>
      <c r="F314" s="3"/>
    </row>
    <row r="315" spans="2:6">
      <c r="B315" s="1" t="str">
        <f>IF(E314&gt;0.005,"April","")</f>
        <v/>
      </c>
      <c r="C315" s="13">
        <f t="shared" si="57"/>
        <v>0</v>
      </c>
      <c r="D315" s="13">
        <f t="shared" si="58"/>
        <v>0</v>
      </c>
      <c r="E315" s="13">
        <f t="shared" si="59"/>
        <v>0</v>
      </c>
      <c r="F315" s="3"/>
    </row>
    <row r="316" spans="2:6">
      <c r="B316" s="1" t="str">
        <f>IF(E315&gt;0.005,"May","")</f>
        <v/>
      </c>
      <c r="C316" s="13">
        <f t="shared" si="57"/>
        <v>0</v>
      </c>
      <c r="D316" s="13">
        <f t="shared" si="58"/>
        <v>0</v>
      </c>
      <c r="E316" s="13">
        <f t="shared" si="59"/>
        <v>0</v>
      </c>
      <c r="F316" s="3"/>
    </row>
    <row r="317" spans="2:6">
      <c r="B317" s="1" t="str">
        <f>IF(E316&gt;0.005,"June","")</f>
        <v/>
      </c>
      <c r="C317" s="13">
        <f t="shared" si="57"/>
        <v>0</v>
      </c>
      <c r="D317" s="13">
        <f t="shared" si="58"/>
        <v>0</v>
      </c>
      <c r="E317" s="13">
        <f t="shared" si="59"/>
        <v>0</v>
      </c>
      <c r="F317" s="3"/>
    </row>
    <row r="318" spans="2:6">
      <c r="B318" s="1" t="str">
        <f>IF(E317&gt;0.005,"July","")</f>
        <v/>
      </c>
      <c r="C318" s="13">
        <f t="shared" si="57"/>
        <v>0</v>
      </c>
      <c r="D318" s="13">
        <f t="shared" si="58"/>
        <v>0</v>
      </c>
      <c r="E318" s="13">
        <f t="shared" si="59"/>
        <v>0</v>
      </c>
      <c r="F318" s="3"/>
    </row>
    <row r="319" spans="2:6">
      <c r="B319" s="1" t="str">
        <f>IF(E318&gt;0.005,"August","")</f>
        <v/>
      </c>
      <c r="C319" s="13">
        <f t="shared" si="57"/>
        <v>0</v>
      </c>
      <c r="D319" s="13">
        <f t="shared" si="58"/>
        <v>0</v>
      </c>
      <c r="E319" s="13">
        <f t="shared" si="59"/>
        <v>0</v>
      </c>
      <c r="F319" s="3"/>
    </row>
    <row r="320" spans="2:6">
      <c r="B320" s="1" t="str">
        <f>IF(E319&gt;0.005,"September","")</f>
        <v/>
      </c>
      <c r="C320" s="13">
        <f t="shared" si="57"/>
        <v>0</v>
      </c>
      <c r="D320" s="13">
        <f t="shared" si="58"/>
        <v>0</v>
      </c>
      <c r="E320" s="13">
        <f t="shared" si="59"/>
        <v>0</v>
      </c>
      <c r="F320" s="3"/>
    </row>
    <row r="321" spans="2:6">
      <c r="B321" s="1" t="str">
        <f>IF(E320&gt;0.005,"October","")</f>
        <v/>
      </c>
      <c r="C321" s="13">
        <f t="shared" si="57"/>
        <v>0</v>
      </c>
      <c r="D321" s="13">
        <f t="shared" si="58"/>
        <v>0</v>
      </c>
      <c r="E321" s="13">
        <f t="shared" si="59"/>
        <v>0</v>
      </c>
      <c r="F321" s="3"/>
    </row>
    <row r="322" spans="2:6">
      <c r="B322" s="1" t="str">
        <f>IF(E321&gt;0.005,"November","")</f>
        <v/>
      </c>
      <c r="C322" s="13">
        <f t="shared" si="57"/>
        <v>0</v>
      </c>
      <c r="D322" s="13">
        <f t="shared" si="58"/>
        <v>0</v>
      </c>
      <c r="E322" s="13">
        <f t="shared" si="59"/>
        <v>0</v>
      </c>
      <c r="F322" s="3"/>
    </row>
    <row r="323" spans="2:6">
      <c r="B323" s="1" t="str">
        <f>IF(E322&gt;0.005,"December","")</f>
        <v/>
      </c>
      <c r="C323" s="13">
        <f t="shared" si="57"/>
        <v>0</v>
      </c>
      <c r="D323" s="13">
        <f t="shared" si="58"/>
        <v>0</v>
      </c>
      <c r="E323" s="13">
        <f t="shared" si="59"/>
        <v>0</v>
      </c>
      <c r="F323" s="3"/>
    </row>
    <row r="324" spans="2:6">
      <c r="B324" s="14" t="str">
        <f>"Total "&amp;YEAR($B$9)+20</f>
        <v>Total 2039</v>
      </c>
      <c r="C324" s="15">
        <f>SUM(C312:C323)</f>
        <v>0</v>
      </c>
      <c r="D324" s="15">
        <f>SUM(D312:D323)</f>
        <v>0</v>
      </c>
      <c r="E324" s="16"/>
      <c r="F324" s="3"/>
    </row>
    <row r="325" spans="2:6">
      <c r="B325" s="3"/>
      <c r="C325" s="13"/>
      <c r="D325" s="13"/>
      <c r="E325" s="13"/>
      <c r="F325" s="3"/>
    </row>
    <row r="326" spans="2:6">
      <c r="B326" s="3"/>
      <c r="C326" s="12" t="s">
        <v>31</v>
      </c>
      <c r="D326" s="12" t="s">
        <v>32</v>
      </c>
      <c r="E326" s="12" t="s">
        <v>33</v>
      </c>
      <c r="F326" s="3"/>
    </row>
    <row r="327" spans="2:6">
      <c r="B327" s="1" t="str">
        <f>IF(E323&gt;0.005,"January","")</f>
        <v/>
      </c>
      <c r="C327" s="13">
        <f>IF(E323&gt;0,ROUND(E323*($E$4/1200),2),0)</f>
        <v>0</v>
      </c>
      <c r="D327" s="13">
        <f>IF(E323&lt;$C$6,E323,$C$6-C327)</f>
        <v>0</v>
      </c>
      <c r="E327" s="13">
        <f>IF(E323-D327&gt;0,E323-D327,0)</f>
        <v>0</v>
      </c>
      <c r="F327" s="3"/>
    </row>
    <row r="328" spans="2:6">
      <c r="B328" s="1" t="str">
        <f>IF(E327&gt;0.005,"February","")</f>
        <v/>
      </c>
      <c r="C328" s="13">
        <f t="shared" ref="C328:C338" si="60">IF(E327&gt;0,ROUND(E327*($E$4/1200),2),0)</f>
        <v>0</v>
      </c>
      <c r="D328" s="13">
        <f t="shared" ref="D328:D338" si="61">IF(E327&lt;$C$6,E327,$C$6-C328)</f>
        <v>0</v>
      </c>
      <c r="E328" s="13">
        <f t="shared" ref="E328:E338" si="62">IF(E327-D328&gt;0,E327-D328,0)</f>
        <v>0</v>
      </c>
      <c r="F328" s="3"/>
    </row>
    <row r="329" spans="2:6">
      <c r="B329" s="1" t="str">
        <f>IF(E328&gt;0.005,"March","")</f>
        <v/>
      </c>
      <c r="C329" s="13">
        <f t="shared" si="60"/>
        <v>0</v>
      </c>
      <c r="D329" s="13">
        <f t="shared" si="61"/>
        <v>0</v>
      </c>
      <c r="E329" s="13">
        <f t="shared" si="62"/>
        <v>0</v>
      </c>
      <c r="F329" s="3"/>
    </row>
    <row r="330" spans="2:6">
      <c r="B330" s="1" t="str">
        <f>IF(E329&gt;0.005,"April","")</f>
        <v/>
      </c>
      <c r="C330" s="13">
        <f t="shared" si="60"/>
        <v>0</v>
      </c>
      <c r="D330" s="13">
        <f t="shared" si="61"/>
        <v>0</v>
      </c>
      <c r="E330" s="13">
        <f t="shared" si="62"/>
        <v>0</v>
      </c>
      <c r="F330" s="3"/>
    </row>
    <row r="331" spans="2:6">
      <c r="B331" s="1" t="str">
        <f>IF(E330&gt;0.005,"May","")</f>
        <v/>
      </c>
      <c r="C331" s="13">
        <f t="shared" si="60"/>
        <v>0</v>
      </c>
      <c r="D331" s="13">
        <f t="shared" si="61"/>
        <v>0</v>
      </c>
      <c r="E331" s="13">
        <f t="shared" si="62"/>
        <v>0</v>
      </c>
      <c r="F331" s="3"/>
    </row>
    <row r="332" spans="2:6">
      <c r="B332" s="1" t="str">
        <f>IF(E331&gt;0.005,"June","")</f>
        <v/>
      </c>
      <c r="C332" s="13">
        <f t="shared" si="60"/>
        <v>0</v>
      </c>
      <c r="D332" s="13">
        <f t="shared" si="61"/>
        <v>0</v>
      </c>
      <c r="E332" s="13">
        <f t="shared" si="62"/>
        <v>0</v>
      </c>
      <c r="F332" s="3"/>
    </row>
    <row r="333" spans="2:6">
      <c r="B333" s="1" t="str">
        <f>IF(E332&gt;0.005,"July","")</f>
        <v/>
      </c>
      <c r="C333" s="13">
        <f t="shared" si="60"/>
        <v>0</v>
      </c>
      <c r="D333" s="13">
        <f t="shared" si="61"/>
        <v>0</v>
      </c>
      <c r="E333" s="13">
        <f t="shared" si="62"/>
        <v>0</v>
      </c>
      <c r="F333" s="3"/>
    </row>
    <row r="334" spans="2:6">
      <c r="B334" s="1" t="str">
        <f>IF(E333&gt;0.005,"August","")</f>
        <v/>
      </c>
      <c r="C334" s="13">
        <f t="shared" si="60"/>
        <v>0</v>
      </c>
      <c r="D334" s="13">
        <f t="shared" si="61"/>
        <v>0</v>
      </c>
      <c r="E334" s="13">
        <f t="shared" si="62"/>
        <v>0</v>
      </c>
      <c r="F334" s="3"/>
    </row>
    <row r="335" spans="2:6">
      <c r="B335" s="1" t="str">
        <f>IF(E334&gt;0.005,"September","")</f>
        <v/>
      </c>
      <c r="C335" s="13">
        <f t="shared" si="60"/>
        <v>0</v>
      </c>
      <c r="D335" s="13">
        <f t="shared" si="61"/>
        <v>0</v>
      </c>
      <c r="E335" s="13">
        <f t="shared" si="62"/>
        <v>0</v>
      </c>
      <c r="F335" s="3"/>
    </row>
    <row r="336" spans="2:6">
      <c r="B336" s="1" t="str">
        <f>IF(E335&gt;0.005,"October","")</f>
        <v/>
      </c>
      <c r="C336" s="13">
        <f t="shared" si="60"/>
        <v>0</v>
      </c>
      <c r="D336" s="13">
        <f t="shared" si="61"/>
        <v>0</v>
      </c>
      <c r="E336" s="13">
        <f t="shared" si="62"/>
        <v>0</v>
      </c>
      <c r="F336" s="3"/>
    </row>
    <row r="337" spans="2:6">
      <c r="B337" s="1" t="str">
        <f>IF(E336&gt;0.005,"November","")</f>
        <v/>
      </c>
      <c r="C337" s="13">
        <f t="shared" si="60"/>
        <v>0</v>
      </c>
      <c r="D337" s="13">
        <f t="shared" si="61"/>
        <v>0</v>
      </c>
      <c r="E337" s="13">
        <f t="shared" si="62"/>
        <v>0</v>
      </c>
      <c r="F337" s="3"/>
    </row>
    <row r="338" spans="2:6">
      <c r="B338" s="1" t="str">
        <f>IF(E337&gt;0.005,"December","")</f>
        <v/>
      </c>
      <c r="C338" s="13">
        <f t="shared" si="60"/>
        <v>0</v>
      </c>
      <c r="D338" s="13">
        <f t="shared" si="61"/>
        <v>0</v>
      </c>
      <c r="E338" s="13">
        <f t="shared" si="62"/>
        <v>0</v>
      </c>
      <c r="F338" s="3"/>
    </row>
    <row r="339" spans="2:6">
      <c r="B339" s="14" t="str">
        <f>"Total "&amp;YEAR($B$9)+21</f>
        <v>Total 2040</v>
      </c>
      <c r="C339" s="15">
        <f>SUM(C327:C338)</f>
        <v>0</v>
      </c>
      <c r="D339" s="15">
        <f>SUM(D327:D338)</f>
        <v>0</v>
      </c>
      <c r="E339" s="16"/>
      <c r="F339" s="3"/>
    </row>
    <row r="340" spans="2:6">
      <c r="B340" s="3"/>
      <c r="C340" s="13"/>
      <c r="D340" s="13"/>
      <c r="E340" s="13"/>
      <c r="F340" s="3"/>
    </row>
    <row r="341" spans="2:6">
      <c r="B341" s="3"/>
      <c r="C341" s="12" t="s">
        <v>31</v>
      </c>
      <c r="D341" s="12" t="s">
        <v>32</v>
      </c>
      <c r="E341" s="12" t="s">
        <v>33</v>
      </c>
      <c r="F341" s="3"/>
    </row>
    <row r="342" spans="2:6">
      <c r="B342" s="1" t="str">
        <f>IF(E338&gt;0.005,"January","")</f>
        <v/>
      </c>
      <c r="C342" s="13">
        <f>IF(E338&gt;0,ROUND(E338*($E$4/1200),2),0)</f>
        <v>0</v>
      </c>
      <c r="D342" s="13">
        <f>IF(E338&lt;$C$6,E338,$C$6-C342)</f>
        <v>0</v>
      </c>
      <c r="E342" s="13">
        <f>IF(E338-D342&gt;0,E338-D342,0)</f>
        <v>0</v>
      </c>
      <c r="F342" s="3"/>
    </row>
    <row r="343" spans="2:6">
      <c r="B343" s="1" t="str">
        <f>IF(E342&gt;0.005,"February","")</f>
        <v/>
      </c>
      <c r="C343" s="13">
        <f t="shared" ref="C343:C353" si="63">IF(E342&gt;0,ROUND(E342*($E$4/1200),2),0)</f>
        <v>0</v>
      </c>
      <c r="D343" s="13">
        <f t="shared" ref="D343:D353" si="64">IF(E342&lt;$C$6,E342,$C$6-C343)</f>
        <v>0</v>
      </c>
      <c r="E343" s="13">
        <f t="shared" ref="E343:E353" si="65">IF(E342-D343&gt;0,E342-D343,0)</f>
        <v>0</v>
      </c>
      <c r="F343" s="3"/>
    </row>
    <row r="344" spans="2:6">
      <c r="B344" s="1" t="str">
        <f>IF(E343&gt;0.005,"March","")</f>
        <v/>
      </c>
      <c r="C344" s="13">
        <f t="shared" si="63"/>
        <v>0</v>
      </c>
      <c r="D344" s="13">
        <f t="shared" si="64"/>
        <v>0</v>
      </c>
      <c r="E344" s="13">
        <f t="shared" si="65"/>
        <v>0</v>
      </c>
      <c r="F344" s="3"/>
    </row>
    <row r="345" spans="2:6">
      <c r="B345" s="1" t="str">
        <f>IF(E344&gt;0.005,"April","")</f>
        <v/>
      </c>
      <c r="C345" s="13">
        <f t="shared" si="63"/>
        <v>0</v>
      </c>
      <c r="D345" s="13">
        <f t="shared" si="64"/>
        <v>0</v>
      </c>
      <c r="E345" s="13">
        <f t="shared" si="65"/>
        <v>0</v>
      </c>
      <c r="F345" s="3"/>
    </row>
    <row r="346" spans="2:6">
      <c r="B346" s="1" t="str">
        <f>IF(E345&gt;0.005,"May","")</f>
        <v/>
      </c>
      <c r="C346" s="13">
        <f t="shared" si="63"/>
        <v>0</v>
      </c>
      <c r="D346" s="13">
        <f t="shared" si="64"/>
        <v>0</v>
      </c>
      <c r="E346" s="13">
        <f t="shared" si="65"/>
        <v>0</v>
      </c>
      <c r="F346" s="3"/>
    </row>
    <row r="347" spans="2:6">
      <c r="B347" s="1" t="str">
        <f>IF(E346&gt;0.005,"June","")</f>
        <v/>
      </c>
      <c r="C347" s="13">
        <f t="shared" si="63"/>
        <v>0</v>
      </c>
      <c r="D347" s="13">
        <f t="shared" si="64"/>
        <v>0</v>
      </c>
      <c r="E347" s="13">
        <f t="shared" si="65"/>
        <v>0</v>
      </c>
      <c r="F347" s="3"/>
    </row>
    <row r="348" spans="2:6">
      <c r="B348" s="1" t="str">
        <f>IF(E347&gt;0.005,"July","")</f>
        <v/>
      </c>
      <c r="C348" s="13">
        <f t="shared" si="63"/>
        <v>0</v>
      </c>
      <c r="D348" s="13">
        <f t="shared" si="64"/>
        <v>0</v>
      </c>
      <c r="E348" s="13">
        <f t="shared" si="65"/>
        <v>0</v>
      </c>
      <c r="F348" s="3"/>
    </row>
    <row r="349" spans="2:6">
      <c r="B349" s="1" t="str">
        <f>IF(E348&gt;0.005,"August","")</f>
        <v/>
      </c>
      <c r="C349" s="13">
        <f t="shared" si="63"/>
        <v>0</v>
      </c>
      <c r="D349" s="13">
        <f t="shared" si="64"/>
        <v>0</v>
      </c>
      <c r="E349" s="13">
        <f t="shared" si="65"/>
        <v>0</v>
      </c>
      <c r="F349" s="3"/>
    </row>
    <row r="350" spans="2:6">
      <c r="B350" s="1" t="str">
        <f>IF(E349&gt;0.005,"September","")</f>
        <v/>
      </c>
      <c r="C350" s="13">
        <f t="shared" si="63"/>
        <v>0</v>
      </c>
      <c r="D350" s="13">
        <f t="shared" si="64"/>
        <v>0</v>
      </c>
      <c r="E350" s="13">
        <f t="shared" si="65"/>
        <v>0</v>
      </c>
      <c r="F350" s="3"/>
    </row>
    <row r="351" spans="2:6">
      <c r="B351" s="1" t="str">
        <f>IF(E350&gt;0.005,"October","")</f>
        <v/>
      </c>
      <c r="C351" s="13">
        <f t="shared" si="63"/>
        <v>0</v>
      </c>
      <c r="D351" s="13">
        <f t="shared" si="64"/>
        <v>0</v>
      </c>
      <c r="E351" s="13">
        <f t="shared" si="65"/>
        <v>0</v>
      </c>
      <c r="F351" s="3"/>
    </row>
    <row r="352" spans="2:6">
      <c r="B352" s="1" t="str">
        <f>IF(E351&gt;0.005,"November","")</f>
        <v/>
      </c>
      <c r="C352" s="13">
        <f t="shared" si="63"/>
        <v>0</v>
      </c>
      <c r="D352" s="13">
        <f t="shared" si="64"/>
        <v>0</v>
      </c>
      <c r="E352" s="13">
        <f t="shared" si="65"/>
        <v>0</v>
      </c>
      <c r="F352" s="3"/>
    </row>
    <row r="353" spans="2:6">
      <c r="B353" s="1" t="str">
        <f>IF(E352&gt;0.005,"December","")</f>
        <v/>
      </c>
      <c r="C353" s="13">
        <f t="shared" si="63"/>
        <v>0</v>
      </c>
      <c r="D353" s="13">
        <f t="shared" si="64"/>
        <v>0</v>
      </c>
      <c r="E353" s="13">
        <f t="shared" si="65"/>
        <v>0</v>
      </c>
      <c r="F353" s="3"/>
    </row>
    <row r="354" spans="2:6">
      <c r="B354" s="14" t="str">
        <f>"Total "&amp;YEAR($B$9)+22</f>
        <v>Total 2041</v>
      </c>
      <c r="C354" s="15">
        <f>SUM(C342:C353)</f>
        <v>0</v>
      </c>
      <c r="D354" s="15">
        <f>SUM(D342:D353)</f>
        <v>0</v>
      </c>
      <c r="E354" s="16"/>
      <c r="F354" s="3"/>
    </row>
    <row r="355" spans="2:6">
      <c r="B355" s="2"/>
      <c r="C355" s="17"/>
      <c r="D355" s="17"/>
      <c r="E355" s="13"/>
      <c r="F355" s="3"/>
    </row>
    <row r="356" spans="2:6">
      <c r="B356" s="3"/>
      <c r="C356" s="12" t="s">
        <v>31</v>
      </c>
      <c r="D356" s="12" t="s">
        <v>32</v>
      </c>
      <c r="E356" s="12" t="s">
        <v>33</v>
      </c>
      <c r="F356" s="3"/>
    </row>
    <row r="357" spans="2:6">
      <c r="B357" s="1" t="str">
        <f>IF(E353&gt;0.005,"January","")</f>
        <v/>
      </c>
      <c r="C357" s="13">
        <f>IF(E353&gt;0,ROUND(E353*($E$4/1200),2),0)</f>
        <v>0</v>
      </c>
      <c r="D357" s="13">
        <f>IF(E353&lt;$C$6,E353,$C$6-C357)</f>
        <v>0</v>
      </c>
      <c r="E357" s="13">
        <f>IF(E353-D357&gt;0,E353-D357,0)</f>
        <v>0</v>
      </c>
      <c r="F357" s="3"/>
    </row>
    <row r="358" spans="2:6">
      <c r="B358" s="1" t="str">
        <f>IF(E357&gt;0.005,"February","")</f>
        <v/>
      </c>
      <c r="C358" s="13">
        <f t="shared" ref="C358:C368" si="66">IF(E357&gt;0,ROUND(E357*($E$4/1200),2),0)</f>
        <v>0</v>
      </c>
      <c r="D358" s="13">
        <f t="shared" ref="D358:D368" si="67">IF(E357&lt;$C$6,E357,$C$6-C358)</f>
        <v>0</v>
      </c>
      <c r="E358" s="13">
        <f t="shared" ref="E358:E368" si="68">IF(E357-D358&gt;0,E357-D358,0)</f>
        <v>0</v>
      </c>
      <c r="F358" s="3"/>
    </row>
    <row r="359" spans="2:6">
      <c r="B359" s="1" t="str">
        <f>IF(E358&gt;0.005,"March","")</f>
        <v/>
      </c>
      <c r="C359" s="13">
        <f t="shared" si="66"/>
        <v>0</v>
      </c>
      <c r="D359" s="13">
        <f t="shared" si="67"/>
        <v>0</v>
      </c>
      <c r="E359" s="13">
        <f t="shared" si="68"/>
        <v>0</v>
      </c>
      <c r="F359" s="3"/>
    </row>
    <row r="360" spans="2:6">
      <c r="B360" s="1" t="str">
        <f>IF(E359&gt;0.005,"April","")</f>
        <v/>
      </c>
      <c r="C360" s="13">
        <f t="shared" si="66"/>
        <v>0</v>
      </c>
      <c r="D360" s="13">
        <f t="shared" si="67"/>
        <v>0</v>
      </c>
      <c r="E360" s="13">
        <f t="shared" si="68"/>
        <v>0</v>
      </c>
      <c r="F360" s="3"/>
    </row>
    <row r="361" spans="2:6">
      <c r="B361" s="1" t="str">
        <f>IF(E360&gt;0.005,"May","")</f>
        <v/>
      </c>
      <c r="C361" s="13">
        <f t="shared" si="66"/>
        <v>0</v>
      </c>
      <c r="D361" s="13">
        <f t="shared" si="67"/>
        <v>0</v>
      </c>
      <c r="E361" s="13">
        <f t="shared" si="68"/>
        <v>0</v>
      </c>
      <c r="F361" s="3"/>
    </row>
    <row r="362" spans="2:6">
      <c r="B362" s="1" t="str">
        <f>IF(E361&gt;0.005,"June","")</f>
        <v/>
      </c>
      <c r="C362" s="13">
        <f t="shared" si="66"/>
        <v>0</v>
      </c>
      <c r="D362" s="13">
        <f t="shared" si="67"/>
        <v>0</v>
      </c>
      <c r="E362" s="13">
        <f t="shared" si="68"/>
        <v>0</v>
      </c>
      <c r="F362" s="3"/>
    </row>
    <row r="363" spans="2:6">
      <c r="B363" s="1" t="str">
        <f>IF(E362&gt;0.005,"July","")</f>
        <v/>
      </c>
      <c r="C363" s="13">
        <f t="shared" si="66"/>
        <v>0</v>
      </c>
      <c r="D363" s="13">
        <f t="shared" si="67"/>
        <v>0</v>
      </c>
      <c r="E363" s="13">
        <f t="shared" si="68"/>
        <v>0</v>
      </c>
      <c r="F363" s="3"/>
    </row>
    <row r="364" spans="2:6">
      <c r="B364" s="1" t="str">
        <f>IF(E363&gt;0.005,"August","")</f>
        <v/>
      </c>
      <c r="C364" s="13">
        <f t="shared" si="66"/>
        <v>0</v>
      </c>
      <c r="D364" s="13">
        <f t="shared" si="67"/>
        <v>0</v>
      </c>
      <c r="E364" s="13">
        <f t="shared" si="68"/>
        <v>0</v>
      </c>
      <c r="F364" s="3"/>
    </row>
    <row r="365" spans="2:6">
      <c r="B365" s="1" t="str">
        <f>IF(E364&gt;0.005,"September","")</f>
        <v/>
      </c>
      <c r="C365" s="13">
        <f t="shared" si="66"/>
        <v>0</v>
      </c>
      <c r="D365" s="13">
        <f t="shared" si="67"/>
        <v>0</v>
      </c>
      <c r="E365" s="13">
        <f t="shared" si="68"/>
        <v>0</v>
      </c>
      <c r="F365" s="3"/>
    </row>
    <row r="366" spans="2:6">
      <c r="B366" s="1" t="str">
        <f>IF(E365&gt;0.005,"October","")</f>
        <v/>
      </c>
      <c r="C366" s="13">
        <f t="shared" si="66"/>
        <v>0</v>
      </c>
      <c r="D366" s="13">
        <f t="shared" si="67"/>
        <v>0</v>
      </c>
      <c r="E366" s="13">
        <f t="shared" si="68"/>
        <v>0</v>
      </c>
      <c r="F366" s="3"/>
    </row>
    <row r="367" spans="2:6">
      <c r="B367" s="1" t="str">
        <f>IF(E366&gt;0.005,"November","")</f>
        <v/>
      </c>
      <c r="C367" s="13">
        <f t="shared" si="66"/>
        <v>0</v>
      </c>
      <c r="D367" s="13">
        <f t="shared" si="67"/>
        <v>0</v>
      </c>
      <c r="E367" s="13">
        <f t="shared" si="68"/>
        <v>0</v>
      </c>
      <c r="F367" s="3"/>
    </row>
    <row r="368" spans="2:6">
      <c r="B368" s="1" t="str">
        <f>IF(E367&gt;0.005,"December","")</f>
        <v/>
      </c>
      <c r="C368" s="13">
        <f t="shared" si="66"/>
        <v>0</v>
      </c>
      <c r="D368" s="13">
        <f t="shared" si="67"/>
        <v>0</v>
      </c>
      <c r="E368" s="13">
        <f t="shared" si="68"/>
        <v>0</v>
      </c>
      <c r="F368" s="3"/>
    </row>
    <row r="369" spans="2:6">
      <c r="B369" s="14" t="str">
        <f>"Total "&amp;YEAR($B$9)+23</f>
        <v>Total 2042</v>
      </c>
      <c r="C369" s="15">
        <f>SUM(C357:C368)</f>
        <v>0</v>
      </c>
      <c r="D369" s="15">
        <f>SUM(D357:D368)</f>
        <v>0</v>
      </c>
      <c r="E369" s="16"/>
      <c r="F369" s="3"/>
    </row>
    <row r="370" spans="2:6">
      <c r="B370" s="3"/>
      <c r="C370" s="13"/>
      <c r="D370" s="13"/>
      <c r="E370" s="13"/>
      <c r="F370" s="3"/>
    </row>
    <row r="371" spans="2:6">
      <c r="B371" s="3"/>
      <c r="C371" s="12" t="s">
        <v>31</v>
      </c>
      <c r="D371" s="12" t="s">
        <v>32</v>
      </c>
      <c r="E371" s="12" t="s">
        <v>33</v>
      </c>
      <c r="F371" s="3"/>
    </row>
    <row r="372" spans="2:6">
      <c r="B372" s="1" t="str">
        <f>IF(E368&gt;0.005,"January","")</f>
        <v/>
      </c>
      <c r="C372" s="13">
        <f>IF(E368&gt;0,ROUND(E368*($E$4/1200),2),0)</f>
        <v>0</v>
      </c>
      <c r="D372" s="13">
        <f>IF(E368&lt;$C$6,E368,$C$6-C372)</f>
        <v>0</v>
      </c>
      <c r="E372" s="13">
        <f>IF(E368-D372&gt;0,E368-D372,0)</f>
        <v>0</v>
      </c>
      <c r="F372" s="3"/>
    </row>
    <row r="373" spans="2:6">
      <c r="B373" s="1" t="str">
        <f>IF(E372&gt;0.005,"February","")</f>
        <v/>
      </c>
      <c r="C373" s="13">
        <f t="shared" ref="C373:C383" si="69">IF(E372&gt;0,ROUND(E372*($E$4/1200),2),0)</f>
        <v>0</v>
      </c>
      <c r="D373" s="13">
        <f t="shared" ref="D373:D383" si="70">IF(E372&lt;$C$6,E372,$C$6-C373)</f>
        <v>0</v>
      </c>
      <c r="E373" s="13">
        <f t="shared" ref="E373:E383" si="71">IF(E372-D373&gt;0,E372-D373,0)</f>
        <v>0</v>
      </c>
      <c r="F373" s="3"/>
    </row>
    <row r="374" spans="2:6">
      <c r="B374" s="1" t="str">
        <f>IF(E373&gt;0.005,"March","")</f>
        <v/>
      </c>
      <c r="C374" s="13">
        <f t="shared" si="69"/>
        <v>0</v>
      </c>
      <c r="D374" s="13">
        <f t="shared" si="70"/>
        <v>0</v>
      </c>
      <c r="E374" s="13">
        <f t="shared" si="71"/>
        <v>0</v>
      </c>
      <c r="F374" s="3"/>
    </row>
    <row r="375" spans="2:6">
      <c r="B375" s="1" t="str">
        <f>IF(E374&gt;0.005,"April","")</f>
        <v/>
      </c>
      <c r="C375" s="13">
        <f t="shared" si="69"/>
        <v>0</v>
      </c>
      <c r="D375" s="13">
        <f t="shared" si="70"/>
        <v>0</v>
      </c>
      <c r="E375" s="13">
        <f t="shared" si="71"/>
        <v>0</v>
      </c>
      <c r="F375" s="3"/>
    </row>
    <row r="376" spans="2:6">
      <c r="B376" s="1" t="str">
        <f>IF(E375&gt;0.005,"May","")</f>
        <v/>
      </c>
      <c r="C376" s="13">
        <f t="shared" si="69"/>
        <v>0</v>
      </c>
      <c r="D376" s="13">
        <f t="shared" si="70"/>
        <v>0</v>
      </c>
      <c r="E376" s="13">
        <f t="shared" si="71"/>
        <v>0</v>
      </c>
      <c r="F376" s="3"/>
    </row>
    <row r="377" spans="2:6">
      <c r="B377" s="1" t="str">
        <f>IF(E376&gt;0.005,"June","")</f>
        <v/>
      </c>
      <c r="C377" s="13">
        <f t="shared" si="69"/>
        <v>0</v>
      </c>
      <c r="D377" s="13">
        <f t="shared" si="70"/>
        <v>0</v>
      </c>
      <c r="E377" s="13">
        <f t="shared" si="71"/>
        <v>0</v>
      </c>
      <c r="F377" s="3"/>
    </row>
    <row r="378" spans="2:6">
      <c r="B378" s="1" t="str">
        <f>IF(E377&gt;0.005,"July","")</f>
        <v/>
      </c>
      <c r="C378" s="13">
        <f t="shared" si="69"/>
        <v>0</v>
      </c>
      <c r="D378" s="13">
        <f t="shared" si="70"/>
        <v>0</v>
      </c>
      <c r="E378" s="13">
        <f t="shared" si="71"/>
        <v>0</v>
      </c>
      <c r="F378" s="3"/>
    </row>
    <row r="379" spans="2:6">
      <c r="B379" s="1" t="str">
        <f>IF(E378&gt;0.005,"August","")</f>
        <v/>
      </c>
      <c r="C379" s="13">
        <f t="shared" si="69"/>
        <v>0</v>
      </c>
      <c r="D379" s="13">
        <f t="shared" si="70"/>
        <v>0</v>
      </c>
      <c r="E379" s="13">
        <f t="shared" si="71"/>
        <v>0</v>
      </c>
      <c r="F379" s="3"/>
    </row>
    <row r="380" spans="2:6">
      <c r="B380" s="1" t="str">
        <f>IF(E379&gt;0.005,"September","")</f>
        <v/>
      </c>
      <c r="C380" s="13">
        <f t="shared" si="69"/>
        <v>0</v>
      </c>
      <c r="D380" s="13">
        <f t="shared" si="70"/>
        <v>0</v>
      </c>
      <c r="E380" s="13">
        <f t="shared" si="71"/>
        <v>0</v>
      </c>
      <c r="F380" s="3"/>
    </row>
    <row r="381" spans="2:6">
      <c r="B381" s="1" t="str">
        <f>IF(E380&gt;0.005,"October","")</f>
        <v/>
      </c>
      <c r="C381" s="13">
        <f t="shared" si="69"/>
        <v>0</v>
      </c>
      <c r="D381" s="13">
        <f t="shared" si="70"/>
        <v>0</v>
      </c>
      <c r="E381" s="13">
        <f t="shared" si="71"/>
        <v>0</v>
      </c>
      <c r="F381" s="3"/>
    </row>
    <row r="382" spans="2:6">
      <c r="B382" s="1" t="str">
        <f>IF(E381&gt;0.005,"November","")</f>
        <v/>
      </c>
      <c r="C382" s="13">
        <f t="shared" si="69"/>
        <v>0</v>
      </c>
      <c r="D382" s="13">
        <f t="shared" si="70"/>
        <v>0</v>
      </c>
      <c r="E382" s="13">
        <f t="shared" si="71"/>
        <v>0</v>
      </c>
      <c r="F382" s="3"/>
    </row>
    <row r="383" spans="2:6">
      <c r="B383" s="1" t="str">
        <f>IF(E382&gt;0.005,"December","")</f>
        <v/>
      </c>
      <c r="C383" s="13">
        <f t="shared" si="69"/>
        <v>0</v>
      </c>
      <c r="D383" s="13">
        <f t="shared" si="70"/>
        <v>0</v>
      </c>
      <c r="E383" s="13">
        <f t="shared" si="71"/>
        <v>0</v>
      </c>
      <c r="F383" s="3"/>
    </row>
    <row r="384" spans="2:6">
      <c r="B384" s="14" t="str">
        <f>"Total "&amp;YEAR($B$9)+24</f>
        <v>Total 2043</v>
      </c>
      <c r="C384" s="15">
        <f>SUM(C372:C383)</f>
        <v>0</v>
      </c>
      <c r="D384" s="15">
        <f>SUM(D372:D383)</f>
        <v>0</v>
      </c>
      <c r="E384" s="16"/>
      <c r="F384" s="3"/>
    </row>
    <row r="385" spans="2:6">
      <c r="B385" s="3"/>
      <c r="C385" s="13"/>
      <c r="D385" s="13"/>
      <c r="E385" s="13"/>
      <c r="F385" s="3"/>
    </row>
    <row r="386" spans="2:6">
      <c r="B386" s="3"/>
      <c r="C386" s="12" t="s">
        <v>31</v>
      </c>
      <c r="D386" s="12" t="s">
        <v>32</v>
      </c>
      <c r="E386" s="12" t="s">
        <v>33</v>
      </c>
      <c r="F386" s="3"/>
    </row>
    <row r="387" spans="2:6">
      <c r="B387" s="1" t="str">
        <f>IF(E383&gt;0.005,"January","")</f>
        <v/>
      </c>
      <c r="C387" s="13">
        <f>IF(E383&gt;0,ROUND(E383*($E$4/1200),2),0)</f>
        <v>0</v>
      </c>
      <c r="D387" s="13">
        <f>IF(E383&lt;$C$6,E383,$C$6-C387)</f>
        <v>0</v>
      </c>
      <c r="E387" s="13">
        <f>IF(E383-D387&gt;0,E383-D387,0)</f>
        <v>0</v>
      </c>
      <c r="F387" s="3"/>
    </row>
    <row r="388" spans="2:6">
      <c r="B388" s="1" t="str">
        <f>IF(E387&gt;0.005,"February","")</f>
        <v/>
      </c>
      <c r="C388" s="13">
        <f t="shared" ref="C388:C398" si="72">IF(E387&gt;0,ROUND(E387*($E$4/1200),2),0)</f>
        <v>0</v>
      </c>
      <c r="D388" s="13">
        <f t="shared" ref="D388:D398" si="73">IF(E387&lt;$C$6,E387,$C$6-C388)</f>
        <v>0</v>
      </c>
      <c r="E388" s="13">
        <f t="shared" ref="E388:E398" si="74">IF(E387-D388&gt;0,E387-D388,0)</f>
        <v>0</v>
      </c>
      <c r="F388" s="3"/>
    </row>
    <row r="389" spans="2:6">
      <c r="B389" s="1" t="str">
        <f>IF(E388&gt;0.005,"March","")</f>
        <v/>
      </c>
      <c r="C389" s="13">
        <f t="shared" si="72"/>
        <v>0</v>
      </c>
      <c r="D389" s="13">
        <f t="shared" si="73"/>
        <v>0</v>
      </c>
      <c r="E389" s="13">
        <f t="shared" si="74"/>
        <v>0</v>
      </c>
      <c r="F389" s="3"/>
    </row>
    <row r="390" spans="2:6">
      <c r="B390" s="1" t="str">
        <f>IF(E389&gt;0.005,"April","")</f>
        <v/>
      </c>
      <c r="C390" s="13">
        <f t="shared" si="72"/>
        <v>0</v>
      </c>
      <c r="D390" s="13">
        <f t="shared" si="73"/>
        <v>0</v>
      </c>
      <c r="E390" s="13">
        <f t="shared" si="74"/>
        <v>0</v>
      </c>
      <c r="F390" s="3"/>
    </row>
    <row r="391" spans="2:6">
      <c r="B391" s="1" t="str">
        <f>IF(E390&gt;0.005,"May","")</f>
        <v/>
      </c>
      <c r="C391" s="13">
        <f t="shared" si="72"/>
        <v>0</v>
      </c>
      <c r="D391" s="13">
        <f t="shared" si="73"/>
        <v>0</v>
      </c>
      <c r="E391" s="13">
        <f t="shared" si="74"/>
        <v>0</v>
      </c>
      <c r="F391" s="3"/>
    </row>
    <row r="392" spans="2:6">
      <c r="B392" s="1" t="str">
        <f>IF(E391&gt;0.005,"June","")</f>
        <v/>
      </c>
      <c r="C392" s="13">
        <f t="shared" si="72"/>
        <v>0</v>
      </c>
      <c r="D392" s="13">
        <f t="shared" si="73"/>
        <v>0</v>
      </c>
      <c r="E392" s="13">
        <f t="shared" si="74"/>
        <v>0</v>
      </c>
      <c r="F392" s="3"/>
    </row>
    <row r="393" spans="2:6">
      <c r="B393" s="1" t="str">
        <f>IF(E392&gt;0.005,"July","")</f>
        <v/>
      </c>
      <c r="C393" s="13">
        <f t="shared" si="72"/>
        <v>0</v>
      </c>
      <c r="D393" s="13">
        <f t="shared" si="73"/>
        <v>0</v>
      </c>
      <c r="E393" s="13">
        <f t="shared" si="74"/>
        <v>0</v>
      </c>
      <c r="F393" s="3"/>
    </row>
    <row r="394" spans="2:6">
      <c r="B394" s="1" t="str">
        <f>IF(E393&gt;0.005,"August","")</f>
        <v/>
      </c>
      <c r="C394" s="13">
        <f t="shared" si="72"/>
        <v>0</v>
      </c>
      <c r="D394" s="13">
        <f t="shared" si="73"/>
        <v>0</v>
      </c>
      <c r="E394" s="13">
        <f t="shared" si="74"/>
        <v>0</v>
      </c>
      <c r="F394" s="3"/>
    </row>
    <row r="395" spans="2:6">
      <c r="B395" s="1" t="str">
        <f>IF(E394&gt;0.005,"September","")</f>
        <v/>
      </c>
      <c r="C395" s="13">
        <f t="shared" si="72"/>
        <v>0</v>
      </c>
      <c r="D395" s="13">
        <f t="shared" si="73"/>
        <v>0</v>
      </c>
      <c r="E395" s="13">
        <f t="shared" si="74"/>
        <v>0</v>
      </c>
      <c r="F395" s="3"/>
    </row>
    <row r="396" spans="2:6">
      <c r="B396" s="1" t="str">
        <f>IF(E395&gt;0.005,"October","")</f>
        <v/>
      </c>
      <c r="C396" s="13">
        <f t="shared" si="72"/>
        <v>0</v>
      </c>
      <c r="D396" s="13">
        <f t="shared" si="73"/>
        <v>0</v>
      </c>
      <c r="E396" s="13">
        <f t="shared" si="74"/>
        <v>0</v>
      </c>
      <c r="F396" s="3"/>
    </row>
    <row r="397" spans="2:6">
      <c r="B397" s="1" t="str">
        <f>IF(E396&gt;0.005,"November","")</f>
        <v/>
      </c>
      <c r="C397" s="13">
        <f t="shared" si="72"/>
        <v>0</v>
      </c>
      <c r="D397" s="13">
        <f t="shared" si="73"/>
        <v>0</v>
      </c>
      <c r="E397" s="13">
        <f t="shared" si="74"/>
        <v>0</v>
      </c>
      <c r="F397" s="3"/>
    </row>
    <row r="398" spans="2:6">
      <c r="B398" s="1" t="str">
        <f>IF(E397&gt;0.005,"December","")</f>
        <v/>
      </c>
      <c r="C398" s="13">
        <f t="shared" si="72"/>
        <v>0</v>
      </c>
      <c r="D398" s="13">
        <f t="shared" si="73"/>
        <v>0</v>
      </c>
      <c r="E398" s="13">
        <f t="shared" si="74"/>
        <v>0</v>
      </c>
      <c r="F398" s="3"/>
    </row>
    <row r="399" spans="2:6">
      <c r="B399" s="14" t="str">
        <f>"Total "&amp;YEAR($B$9)+25</f>
        <v>Total 2044</v>
      </c>
      <c r="C399" s="15">
        <f>SUM(C387:C398)</f>
        <v>0</v>
      </c>
      <c r="D399" s="15">
        <f>SUM(D387:D398)</f>
        <v>0</v>
      </c>
      <c r="E399" s="16"/>
      <c r="F399" s="3"/>
    </row>
    <row r="400" spans="2:6">
      <c r="B400" s="2"/>
      <c r="C400" s="17"/>
      <c r="D400" s="17"/>
      <c r="E400" s="13"/>
      <c r="F400" s="3"/>
    </row>
    <row r="401" spans="2:6">
      <c r="B401" s="3"/>
      <c r="C401" s="12" t="s">
        <v>31</v>
      </c>
      <c r="D401" s="12" t="s">
        <v>32</v>
      </c>
      <c r="E401" s="12" t="s">
        <v>33</v>
      </c>
      <c r="F401" s="3"/>
    </row>
    <row r="402" spans="2:6">
      <c r="B402" s="1" t="str">
        <f>IF(E398&gt;0.005,"January","")</f>
        <v/>
      </c>
      <c r="C402" s="13">
        <f>IF(E398&gt;0,ROUND(E398*($E$4/1200),2),0)</f>
        <v>0</v>
      </c>
      <c r="D402" s="13">
        <f>IF(E398&lt;$C$6,E398,$C$6-C402)</f>
        <v>0</v>
      </c>
      <c r="E402" s="13">
        <f>IF(E398-D402&gt;0,E398-D402,0)</f>
        <v>0</v>
      </c>
      <c r="F402" s="3"/>
    </row>
    <row r="403" spans="2:6">
      <c r="B403" s="1" t="str">
        <f>IF(E402&gt;0.005,"February","")</f>
        <v/>
      </c>
      <c r="C403" s="13">
        <f t="shared" ref="C403:C413" si="75">IF(E402&gt;0,ROUND(E402*($E$4/1200),2),0)</f>
        <v>0</v>
      </c>
      <c r="D403" s="13">
        <f t="shared" ref="D403:D413" si="76">IF(E402&lt;$C$6,E402,$C$6-C403)</f>
        <v>0</v>
      </c>
      <c r="E403" s="13">
        <f t="shared" ref="E403:E413" si="77">IF(E402-D403&gt;0,E402-D403,0)</f>
        <v>0</v>
      </c>
      <c r="F403" s="3"/>
    </row>
    <row r="404" spans="2:6">
      <c r="B404" s="1" t="str">
        <f>IF(E403&gt;0.005,"March","")</f>
        <v/>
      </c>
      <c r="C404" s="13">
        <f t="shared" si="75"/>
        <v>0</v>
      </c>
      <c r="D404" s="13">
        <f t="shared" si="76"/>
        <v>0</v>
      </c>
      <c r="E404" s="13">
        <f t="shared" si="77"/>
        <v>0</v>
      </c>
      <c r="F404" s="3"/>
    </row>
    <row r="405" spans="2:6">
      <c r="B405" s="1" t="str">
        <f>IF(E404&gt;0.005,"April","")</f>
        <v/>
      </c>
      <c r="C405" s="13">
        <f t="shared" si="75"/>
        <v>0</v>
      </c>
      <c r="D405" s="13">
        <f t="shared" si="76"/>
        <v>0</v>
      </c>
      <c r="E405" s="13">
        <f t="shared" si="77"/>
        <v>0</v>
      </c>
      <c r="F405" s="3"/>
    </row>
    <row r="406" spans="2:6">
      <c r="B406" s="1" t="str">
        <f>IF(E405&gt;0.005,"May","")</f>
        <v/>
      </c>
      <c r="C406" s="13">
        <f t="shared" si="75"/>
        <v>0</v>
      </c>
      <c r="D406" s="13">
        <f t="shared" si="76"/>
        <v>0</v>
      </c>
      <c r="E406" s="13">
        <f t="shared" si="77"/>
        <v>0</v>
      </c>
      <c r="F406" s="3"/>
    </row>
    <row r="407" spans="2:6">
      <c r="B407" s="1" t="str">
        <f>IF(E406&gt;0.005,"June","")</f>
        <v/>
      </c>
      <c r="C407" s="13">
        <f t="shared" si="75"/>
        <v>0</v>
      </c>
      <c r="D407" s="13">
        <f t="shared" si="76"/>
        <v>0</v>
      </c>
      <c r="E407" s="13">
        <f t="shared" si="77"/>
        <v>0</v>
      </c>
      <c r="F407" s="3"/>
    </row>
    <row r="408" spans="2:6">
      <c r="B408" s="1" t="str">
        <f>IF(E407&gt;0.005,"July","")</f>
        <v/>
      </c>
      <c r="C408" s="13">
        <f t="shared" si="75"/>
        <v>0</v>
      </c>
      <c r="D408" s="13">
        <f t="shared" si="76"/>
        <v>0</v>
      </c>
      <c r="E408" s="13">
        <f t="shared" si="77"/>
        <v>0</v>
      </c>
      <c r="F408" s="3"/>
    </row>
    <row r="409" spans="2:6">
      <c r="B409" s="1" t="str">
        <f>IF(E408&gt;0.005,"August","")</f>
        <v/>
      </c>
      <c r="C409" s="13">
        <f t="shared" si="75"/>
        <v>0</v>
      </c>
      <c r="D409" s="13">
        <f t="shared" si="76"/>
        <v>0</v>
      </c>
      <c r="E409" s="13">
        <f t="shared" si="77"/>
        <v>0</v>
      </c>
      <c r="F409" s="3"/>
    </row>
    <row r="410" spans="2:6">
      <c r="B410" s="1" t="str">
        <f>IF(E409&gt;0.005,"September","")</f>
        <v/>
      </c>
      <c r="C410" s="13">
        <f t="shared" si="75"/>
        <v>0</v>
      </c>
      <c r="D410" s="13">
        <f t="shared" si="76"/>
        <v>0</v>
      </c>
      <c r="E410" s="13">
        <f t="shared" si="77"/>
        <v>0</v>
      </c>
      <c r="F410" s="3"/>
    </row>
    <row r="411" spans="2:6">
      <c r="B411" s="1" t="str">
        <f>IF(E410&gt;0.005,"October","")</f>
        <v/>
      </c>
      <c r="C411" s="13">
        <f t="shared" si="75"/>
        <v>0</v>
      </c>
      <c r="D411" s="13">
        <f t="shared" si="76"/>
        <v>0</v>
      </c>
      <c r="E411" s="13">
        <f t="shared" si="77"/>
        <v>0</v>
      </c>
      <c r="F411" s="3"/>
    </row>
    <row r="412" spans="2:6">
      <c r="B412" s="1" t="str">
        <f>IF(E411&gt;0.005,"November","")</f>
        <v/>
      </c>
      <c r="C412" s="13">
        <f t="shared" si="75"/>
        <v>0</v>
      </c>
      <c r="D412" s="13">
        <f t="shared" si="76"/>
        <v>0</v>
      </c>
      <c r="E412" s="13">
        <f t="shared" si="77"/>
        <v>0</v>
      </c>
      <c r="F412" s="3"/>
    </row>
    <row r="413" spans="2:6">
      <c r="B413" s="1" t="str">
        <f>IF(E412&gt;0.005,"December","")</f>
        <v/>
      </c>
      <c r="C413" s="13">
        <f t="shared" si="75"/>
        <v>0</v>
      </c>
      <c r="D413" s="13">
        <f t="shared" si="76"/>
        <v>0</v>
      </c>
      <c r="E413" s="13">
        <f t="shared" si="77"/>
        <v>0</v>
      </c>
      <c r="F413" s="3"/>
    </row>
    <row r="414" spans="2:6">
      <c r="B414" s="14" t="str">
        <f>"Total "&amp;YEAR($B$9)+26</f>
        <v>Total 2045</v>
      </c>
      <c r="C414" s="15">
        <f>SUM(C402:C413)</f>
        <v>0</v>
      </c>
      <c r="D414" s="15">
        <f>SUM(D402:D413)</f>
        <v>0</v>
      </c>
      <c r="E414" s="16"/>
      <c r="F414" s="3"/>
    </row>
    <row r="415" spans="2:6">
      <c r="B415" s="3"/>
      <c r="C415" s="13"/>
      <c r="D415" s="13"/>
      <c r="E415" s="13"/>
      <c r="F415" s="3"/>
    </row>
    <row r="416" spans="2:6">
      <c r="B416" s="3"/>
      <c r="C416" s="12" t="s">
        <v>31</v>
      </c>
      <c r="D416" s="12" t="s">
        <v>32</v>
      </c>
      <c r="E416" s="12" t="s">
        <v>33</v>
      </c>
      <c r="F416" s="3"/>
    </row>
    <row r="417" spans="2:6">
      <c r="B417" s="1" t="str">
        <f>IF(E413&gt;0.005,"January","")</f>
        <v/>
      </c>
      <c r="C417" s="13">
        <f>IF(E413&gt;0,ROUND(E413*($E$4/1200),2),0)</f>
        <v>0</v>
      </c>
      <c r="D417" s="13">
        <f>IF(E413&lt;$C$6,E413,$C$6-C417)</f>
        <v>0</v>
      </c>
      <c r="E417" s="13">
        <f>IF(E413-D417&gt;0,E413-D417,0)</f>
        <v>0</v>
      </c>
      <c r="F417" s="3"/>
    </row>
    <row r="418" spans="2:6">
      <c r="B418" s="1" t="str">
        <f>IF(E417&gt;0.005,"February","")</f>
        <v/>
      </c>
      <c r="C418" s="13">
        <f t="shared" ref="C418:C428" si="78">IF(E417&gt;0,ROUND(E417*($E$4/1200),2),0)</f>
        <v>0</v>
      </c>
      <c r="D418" s="13">
        <f t="shared" ref="D418:D428" si="79">IF(E417&lt;$C$6,E417,$C$6-C418)</f>
        <v>0</v>
      </c>
      <c r="E418" s="13">
        <f t="shared" ref="E418:E428" si="80">IF(E417-D418&gt;0,E417-D418,0)</f>
        <v>0</v>
      </c>
      <c r="F418" s="3"/>
    </row>
    <row r="419" spans="2:6">
      <c r="B419" s="1" t="str">
        <f>IF(E418&gt;0.005,"March","")</f>
        <v/>
      </c>
      <c r="C419" s="13">
        <f t="shared" si="78"/>
        <v>0</v>
      </c>
      <c r="D419" s="13">
        <f t="shared" si="79"/>
        <v>0</v>
      </c>
      <c r="E419" s="13">
        <f t="shared" si="80"/>
        <v>0</v>
      </c>
      <c r="F419" s="3"/>
    </row>
    <row r="420" spans="2:6">
      <c r="B420" s="1" t="str">
        <f>IF(E419&gt;0.005,"April","")</f>
        <v/>
      </c>
      <c r="C420" s="13">
        <f t="shared" si="78"/>
        <v>0</v>
      </c>
      <c r="D420" s="13">
        <f t="shared" si="79"/>
        <v>0</v>
      </c>
      <c r="E420" s="13">
        <f t="shared" si="80"/>
        <v>0</v>
      </c>
      <c r="F420" s="3"/>
    </row>
    <row r="421" spans="2:6">
      <c r="B421" s="1" t="str">
        <f>IF(E420&gt;0.005,"May","")</f>
        <v/>
      </c>
      <c r="C421" s="13">
        <f t="shared" si="78"/>
        <v>0</v>
      </c>
      <c r="D421" s="13">
        <f t="shared" si="79"/>
        <v>0</v>
      </c>
      <c r="E421" s="13">
        <f t="shared" si="80"/>
        <v>0</v>
      </c>
      <c r="F421" s="3"/>
    </row>
    <row r="422" spans="2:6">
      <c r="B422" s="1" t="str">
        <f>IF(E421&gt;0.005,"June","")</f>
        <v/>
      </c>
      <c r="C422" s="13">
        <f t="shared" si="78"/>
        <v>0</v>
      </c>
      <c r="D422" s="13">
        <f t="shared" si="79"/>
        <v>0</v>
      </c>
      <c r="E422" s="13">
        <f t="shared" si="80"/>
        <v>0</v>
      </c>
      <c r="F422" s="3"/>
    </row>
    <row r="423" spans="2:6">
      <c r="B423" s="1" t="str">
        <f>IF(E422&gt;0.005,"July","")</f>
        <v/>
      </c>
      <c r="C423" s="13">
        <f t="shared" si="78"/>
        <v>0</v>
      </c>
      <c r="D423" s="13">
        <f t="shared" si="79"/>
        <v>0</v>
      </c>
      <c r="E423" s="13">
        <f t="shared" si="80"/>
        <v>0</v>
      </c>
      <c r="F423" s="3"/>
    </row>
    <row r="424" spans="2:6">
      <c r="B424" s="1" t="str">
        <f>IF(E423&gt;0.005,"August","")</f>
        <v/>
      </c>
      <c r="C424" s="13">
        <f t="shared" si="78"/>
        <v>0</v>
      </c>
      <c r="D424" s="13">
        <f t="shared" si="79"/>
        <v>0</v>
      </c>
      <c r="E424" s="13">
        <f t="shared" si="80"/>
        <v>0</v>
      </c>
      <c r="F424" s="3"/>
    </row>
    <row r="425" spans="2:6">
      <c r="B425" s="1" t="str">
        <f>IF(E424&gt;0.005,"September","")</f>
        <v/>
      </c>
      <c r="C425" s="13">
        <f t="shared" si="78"/>
        <v>0</v>
      </c>
      <c r="D425" s="13">
        <f t="shared" si="79"/>
        <v>0</v>
      </c>
      <c r="E425" s="13">
        <f t="shared" si="80"/>
        <v>0</v>
      </c>
      <c r="F425" s="3"/>
    </row>
    <row r="426" spans="2:6">
      <c r="B426" s="1" t="str">
        <f>IF(E425&gt;0.005,"October","")</f>
        <v/>
      </c>
      <c r="C426" s="13">
        <f t="shared" si="78"/>
        <v>0</v>
      </c>
      <c r="D426" s="13">
        <f t="shared" si="79"/>
        <v>0</v>
      </c>
      <c r="E426" s="13">
        <f t="shared" si="80"/>
        <v>0</v>
      </c>
      <c r="F426" s="3"/>
    </row>
    <row r="427" spans="2:6">
      <c r="B427" s="1" t="str">
        <f>IF(E426&gt;0.005,"November","")</f>
        <v/>
      </c>
      <c r="C427" s="13">
        <f t="shared" si="78"/>
        <v>0</v>
      </c>
      <c r="D427" s="13">
        <f t="shared" si="79"/>
        <v>0</v>
      </c>
      <c r="E427" s="13">
        <f t="shared" si="80"/>
        <v>0</v>
      </c>
      <c r="F427" s="3"/>
    </row>
    <row r="428" spans="2:6">
      <c r="B428" s="1" t="str">
        <f>IF(E427&gt;0.005,"December","")</f>
        <v/>
      </c>
      <c r="C428" s="13">
        <f t="shared" si="78"/>
        <v>0</v>
      </c>
      <c r="D428" s="13">
        <f t="shared" si="79"/>
        <v>0</v>
      </c>
      <c r="E428" s="13">
        <f t="shared" si="80"/>
        <v>0</v>
      </c>
      <c r="F428" s="3"/>
    </row>
    <row r="429" spans="2:6">
      <c r="B429" s="14" t="str">
        <f>"Total "&amp;YEAR($B$9)+27</f>
        <v>Total 2046</v>
      </c>
      <c r="C429" s="15">
        <f>SUM(C417:C428)</f>
        <v>0</v>
      </c>
      <c r="D429" s="15">
        <f>SUM(D417:D428)</f>
        <v>0</v>
      </c>
      <c r="E429" s="16"/>
      <c r="F429" s="3"/>
    </row>
    <row r="430" spans="2:6">
      <c r="B430" s="3"/>
      <c r="C430" s="13"/>
      <c r="D430" s="13"/>
      <c r="E430" s="13"/>
      <c r="F430" s="3"/>
    </row>
    <row r="431" spans="2:6">
      <c r="B431" s="3"/>
      <c r="C431" s="12" t="s">
        <v>31</v>
      </c>
      <c r="D431" s="12" t="s">
        <v>32</v>
      </c>
      <c r="E431" s="12" t="s">
        <v>33</v>
      </c>
      <c r="F431" s="3"/>
    </row>
    <row r="432" spans="2:6">
      <c r="B432" s="1" t="str">
        <f>IF(E428&gt;0.005,"January","")</f>
        <v/>
      </c>
      <c r="C432" s="13">
        <f>IF(E428&gt;0,ROUND(E428*($E$4/1200),2),0)</f>
        <v>0</v>
      </c>
      <c r="D432" s="13">
        <f>IF(E428&lt;$C$6,E428,$C$6-C432)</f>
        <v>0</v>
      </c>
      <c r="E432" s="13">
        <f>IF(E428-D432&gt;0,E428-D432,0)</f>
        <v>0</v>
      </c>
      <c r="F432" s="3"/>
    </row>
    <row r="433" spans="2:6">
      <c r="B433" s="1" t="str">
        <f>IF(E432&gt;0.005,"February","")</f>
        <v/>
      </c>
      <c r="C433" s="13">
        <f t="shared" ref="C433:C443" si="81">IF(E432&gt;0,ROUND(E432*($E$4/1200),2),0)</f>
        <v>0</v>
      </c>
      <c r="D433" s="13">
        <f t="shared" ref="D433:D443" si="82">IF(E432&lt;$C$6,E432,$C$6-C433)</f>
        <v>0</v>
      </c>
      <c r="E433" s="13">
        <f t="shared" ref="E433:E443" si="83">IF(E432-D433&gt;0,E432-D433,0)</f>
        <v>0</v>
      </c>
      <c r="F433" s="3"/>
    </row>
    <row r="434" spans="2:6">
      <c r="B434" s="1" t="str">
        <f>IF(E433&gt;0.005,"March","")</f>
        <v/>
      </c>
      <c r="C434" s="13">
        <f t="shared" si="81"/>
        <v>0</v>
      </c>
      <c r="D434" s="13">
        <f t="shared" si="82"/>
        <v>0</v>
      </c>
      <c r="E434" s="13">
        <f t="shared" si="83"/>
        <v>0</v>
      </c>
      <c r="F434" s="3"/>
    </row>
    <row r="435" spans="2:6">
      <c r="B435" s="1" t="str">
        <f>IF(E434&gt;0.005,"April","")</f>
        <v/>
      </c>
      <c r="C435" s="13">
        <f t="shared" si="81"/>
        <v>0</v>
      </c>
      <c r="D435" s="13">
        <f t="shared" si="82"/>
        <v>0</v>
      </c>
      <c r="E435" s="13">
        <f t="shared" si="83"/>
        <v>0</v>
      </c>
      <c r="F435" s="3"/>
    </row>
    <row r="436" spans="2:6">
      <c r="B436" s="1" t="str">
        <f>IF(E435&gt;0.005,"May","")</f>
        <v/>
      </c>
      <c r="C436" s="13">
        <f t="shared" si="81"/>
        <v>0</v>
      </c>
      <c r="D436" s="13">
        <f t="shared" si="82"/>
        <v>0</v>
      </c>
      <c r="E436" s="13">
        <f t="shared" si="83"/>
        <v>0</v>
      </c>
      <c r="F436" s="3"/>
    </row>
    <row r="437" spans="2:6">
      <c r="B437" s="1" t="str">
        <f>IF(E436&gt;0.005,"June","")</f>
        <v/>
      </c>
      <c r="C437" s="13">
        <f t="shared" si="81"/>
        <v>0</v>
      </c>
      <c r="D437" s="13">
        <f t="shared" si="82"/>
        <v>0</v>
      </c>
      <c r="E437" s="13">
        <f t="shared" si="83"/>
        <v>0</v>
      </c>
      <c r="F437" s="3"/>
    </row>
    <row r="438" spans="2:6">
      <c r="B438" s="1" t="str">
        <f>IF(E437&gt;0.005,"July","")</f>
        <v/>
      </c>
      <c r="C438" s="13">
        <f t="shared" si="81"/>
        <v>0</v>
      </c>
      <c r="D438" s="13">
        <f t="shared" si="82"/>
        <v>0</v>
      </c>
      <c r="E438" s="13">
        <f t="shared" si="83"/>
        <v>0</v>
      </c>
      <c r="F438" s="3"/>
    </row>
    <row r="439" spans="2:6">
      <c r="B439" s="1" t="str">
        <f>IF(E438&gt;0.005,"August","")</f>
        <v/>
      </c>
      <c r="C439" s="13">
        <f t="shared" si="81"/>
        <v>0</v>
      </c>
      <c r="D439" s="13">
        <f t="shared" si="82"/>
        <v>0</v>
      </c>
      <c r="E439" s="13">
        <f t="shared" si="83"/>
        <v>0</v>
      </c>
      <c r="F439" s="3"/>
    </row>
    <row r="440" spans="2:6">
      <c r="B440" s="1" t="str">
        <f>IF(E439&gt;0.005,"September","")</f>
        <v/>
      </c>
      <c r="C440" s="13">
        <f t="shared" si="81"/>
        <v>0</v>
      </c>
      <c r="D440" s="13">
        <f t="shared" si="82"/>
        <v>0</v>
      </c>
      <c r="E440" s="13">
        <f t="shared" si="83"/>
        <v>0</v>
      </c>
      <c r="F440" s="3"/>
    </row>
    <row r="441" spans="2:6">
      <c r="B441" s="1" t="str">
        <f>IF(E440&gt;0.005,"October","")</f>
        <v/>
      </c>
      <c r="C441" s="13">
        <f t="shared" si="81"/>
        <v>0</v>
      </c>
      <c r="D441" s="13">
        <f t="shared" si="82"/>
        <v>0</v>
      </c>
      <c r="E441" s="13">
        <f t="shared" si="83"/>
        <v>0</v>
      </c>
      <c r="F441" s="3"/>
    </row>
    <row r="442" spans="2:6">
      <c r="B442" s="1" t="str">
        <f>IF(E441&gt;0.005,"November","")</f>
        <v/>
      </c>
      <c r="C442" s="13">
        <f t="shared" si="81"/>
        <v>0</v>
      </c>
      <c r="D442" s="13">
        <f t="shared" si="82"/>
        <v>0</v>
      </c>
      <c r="E442" s="13">
        <f t="shared" si="83"/>
        <v>0</v>
      </c>
      <c r="F442" s="3"/>
    </row>
    <row r="443" spans="2:6">
      <c r="B443" s="1" t="str">
        <f>IF(E442&gt;0.005,"December","")</f>
        <v/>
      </c>
      <c r="C443" s="13">
        <f t="shared" si="81"/>
        <v>0</v>
      </c>
      <c r="D443" s="13">
        <f t="shared" si="82"/>
        <v>0</v>
      </c>
      <c r="E443" s="13">
        <f t="shared" si="83"/>
        <v>0</v>
      </c>
      <c r="F443" s="3"/>
    </row>
    <row r="444" spans="2:6">
      <c r="B444" s="14" t="str">
        <f>"Total "&amp;YEAR($B$9)+28</f>
        <v>Total 2047</v>
      </c>
      <c r="C444" s="15">
        <f>SUM(C432:C443)</f>
        <v>0</v>
      </c>
      <c r="D444" s="15">
        <f>SUM(D432:D443)</f>
        <v>0</v>
      </c>
      <c r="E444" s="16"/>
      <c r="F444" s="3"/>
    </row>
    <row r="445" spans="2:6">
      <c r="B445" s="2"/>
      <c r="C445" s="17"/>
      <c r="D445" s="17"/>
      <c r="E445" s="13"/>
      <c r="F445" s="3"/>
    </row>
    <row r="446" spans="2:6">
      <c r="B446" s="3"/>
      <c r="C446" s="12" t="s">
        <v>31</v>
      </c>
      <c r="D446" s="12" t="s">
        <v>32</v>
      </c>
      <c r="E446" s="12" t="s">
        <v>33</v>
      </c>
      <c r="F446" s="3"/>
    </row>
    <row r="447" spans="2:6">
      <c r="B447" s="1" t="str">
        <f>IF(E443&gt;0.005,"January","")</f>
        <v/>
      </c>
      <c r="C447" s="13">
        <f>IF(E443&gt;0,ROUND(E443*($E$4/1200),2),0)</f>
        <v>0</v>
      </c>
      <c r="D447" s="13">
        <f>IF(E443&lt;$C$6,E443,$C$6-C447)</f>
        <v>0</v>
      </c>
      <c r="E447" s="13">
        <f>IF(E443-D447&gt;0,E443-D447,0)</f>
        <v>0</v>
      </c>
      <c r="F447" s="3"/>
    </row>
    <row r="448" spans="2:6">
      <c r="B448" s="1" t="str">
        <f>IF(E447&gt;0.005,"February","")</f>
        <v/>
      </c>
      <c r="C448" s="13">
        <f t="shared" ref="C448:C458" si="84">IF(E447&gt;0,ROUND(E447*($E$4/1200),2),0)</f>
        <v>0</v>
      </c>
      <c r="D448" s="13">
        <f t="shared" ref="D448:D458" si="85">IF(E447&lt;$C$6,E447,$C$6-C448)</f>
        <v>0</v>
      </c>
      <c r="E448" s="13">
        <f t="shared" ref="E448:E458" si="86">IF(E447-D448&gt;0,E447-D448,0)</f>
        <v>0</v>
      </c>
      <c r="F448" s="3"/>
    </row>
    <row r="449" spans="2:6">
      <c r="B449" s="1" t="str">
        <f>IF(E448&gt;0.005,"March","")</f>
        <v/>
      </c>
      <c r="C449" s="13">
        <f t="shared" si="84"/>
        <v>0</v>
      </c>
      <c r="D449" s="13">
        <f t="shared" si="85"/>
        <v>0</v>
      </c>
      <c r="E449" s="13">
        <f t="shared" si="86"/>
        <v>0</v>
      </c>
      <c r="F449" s="3"/>
    </row>
    <row r="450" spans="2:6">
      <c r="B450" s="1" t="str">
        <f>IF(E449&gt;0.005,"April","")</f>
        <v/>
      </c>
      <c r="C450" s="13">
        <f t="shared" si="84"/>
        <v>0</v>
      </c>
      <c r="D450" s="13">
        <f t="shared" si="85"/>
        <v>0</v>
      </c>
      <c r="E450" s="13">
        <f t="shared" si="86"/>
        <v>0</v>
      </c>
      <c r="F450" s="3"/>
    </row>
    <row r="451" spans="2:6">
      <c r="B451" s="1" t="str">
        <f>IF(E450&gt;0.005,"May","")</f>
        <v/>
      </c>
      <c r="C451" s="13">
        <f t="shared" si="84"/>
        <v>0</v>
      </c>
      <c r="D451" s="13">
        <f t="shared" si="85"/>
        <v>0</v>
      </c>
      <c r="E451" s="13">
        <f t="shared" si="86"/>
        <v>0</v>
      </c>
      <c r="F451" s="3"/>
    </row>
    <row r="452" spans="2:6">
      <c r="B452" s="1" t="str">
        <f>IF(E451&gt;0.005,"June","")</f>
        <v/>
      </c>
      <c r="C452" s="13">
        <f t="shared" si="84"/>
        <v>0</v>
      </c>
      <c r="D452" s="13">
        <f t="shared" si="85"/>
        <v>0</v>
      </c>
      <c r="E452" s="13">
        <f t="shared" si="86"/>
        <v>0</v>
      </c>
      <c r="F452" s="3"/>
    </row>
    <row r="453" spans="2:6">
      <c r="B453" s="1" t="str">
        <f>IF(E452&gt;0.005,"July","")</f>
        <v/>
      </c>
      <c r="C453" s="13">
        <f t="shared" si="84"/>
        <v>0</v>
      </c>
      <c r="D453" s="13">
        <f t="shared" si="85"/>
        <v>0</v>
      </c>
      <c r="E453" s="13">
        <f t="shared" si="86"/>
        <v>0</v>
      </c>
      <c r="F453" s="3"/>
    </row>
    <row r="454" spans="2:6">
      <c r="B454" s="1" t="str">
        <f>IF(E453&gt;0.005,"August","")</f>
        <v/>
      </c>
      <c r="C454" s="13">
        <f t="shared" si="84"/>
        <v>0</v>
      </c>
      <c r="D454" s="13">
        <f t="shared" si="85"/>
        <v>0</v>
      </c>
      <c r="E454" s="13">
        <f t="shared" si="86"/>
        <v>0</v>
      </c>
      <c r="F454" s="3"/>
    </row>
    <row r="455" spans="2:6">
      <c r="B455" s="1" t="str">
        <f>IF(E454&gt;0.005,"September","")</f>
        <v/>
      </c>
      <c r="C455" s="13">
        <f t="shared" si="84"/>
        <v>0</v>
      </c>
      <c r="D455" s="13">
        <f t="shared" si="85"/>
        <v>0</v>
      </c>
      <c r="E455" s="13">
        <f t="shared" si="86"/>
        <v>0</v>
      </c>
      <c r="F455" s="3"/>
    </row>
    <row r="456" spans="2:6">
      <c r="B456" s="1" t="str">
        <f>IF(E455&gt;0.005,"October","")</f>
        <v/>
      </c>
      <c r="C456" s="13">
        <f t="shared" si="84"/>
        <v>0</v>
      </c>
      <c r="D456" s="13">
        <f t="shared" si="85"/>
        <v>0</v>
      </c>
      <c r="E456" s="13">
        <f t="shared" si="86"/>
        <v>0</v>
      </c>
      <c r="F456" s="3"/>
    </row>
    <row r="457" spans="2:6">
      <c r="B457" s="1" t="str">
        <f>IF(E456&gt;0.005,"November","")</f>
        <v/>
      </c>
      <c r="C457" s="13">
        <f t="shared" si="84"/>
        <v>0</v>
      </c>
      <c r="D457" s="13">
        <f t="shared" si="85"/>
        <v>0</v>
      </c>
      <c r="E457" s="13">
        <f t="shared" si="86"/>
        <v>0</v>
      </c>
      <c r="F457" s="3"/>
    </row>
    <row r="458" spans="2:6">
      <c r="B458" s="1" t="str">
        <f>IF(E457&gt;0.005,"December","")</f>
        <v/>
      </c>
      <c r="C458" s="13">
        <f t="shared" si="84"/>
        <v>0</v>
      </c>
      <c r="D458" s="13">
        <f t="shared" si="85"/>
        <v>0</v>
      </c>
      <c r="E458" s="13">
        <f t="shared" si="86"/>
        <v>0</v>
      </c>
      <c r="F458" s="3"/>
    </row>
    <row r="459" spans="2:6">
      <c r="B459" s="14" t="str">
        <f>"Total "&amp;YEAR($B$9)+29</f>
        <v>Total 2048</v>
      </c>
      <c r="C459" s="15">
        <f>SUM(C447:C458)</f>
        <v>0</v>
      </c>
      <c r="D459" s="15">
        <f>SUM(D447:D458)</f>
        <v>0</v>
      </c>
      <c r="E459" s="16"/>
      <c r="F459" s="3"/>
    </row>
    <row r="460" spans="2:6">
      <c r="B460" s="3"/>
      <c r="C460" s="13"/>
      <c r="D460" s="13"/>
      <c r="E460" s="13"/>
      <c r="F460" s="3"/>
    </row>
    <row r="461" spans="2:6">
      <c r="B461" s="3"/>
      <c r="C461" s="12" t="s">
        <v>31</v>
      </c>
      <c r="D461" s="12" t="s">
        <v>32</v>
      </c>
      <c r="E461" s="12" t="s">
        <v>33</v>
      </c>
      <c r="F461" s="3"/>
    </row>
    <row r="462" spans="2:6">
      <c r="B462" s="1"/>
      <c r="C462" s="13">
        <f>IF(E458&gt;0,ROUND(E458*($E$4/1200),2),0)</f>
        <v>0</v>
      </c>
      <c r="D462" s="13">
        <f>IF(E458&lt;$C$6,E458,$C$6-C462)</f>
        <v>0</v>
      </c>
      <c r="E462" s="13">
        <f>IF(E458-D462&gt;0,E458-D462,0)</f>
        <v>0</v>
      </c>
      <c r="F462" s="3"/>
    </row>
    <row r="463" spans="2:6">
      <c r="B463" s="1"/>
      <c r="C463" s="13">
        <f t="shared" ref="C463:C473" si="87">IF(E462&gt;0,ROUND(E462*($E$4/1200),2),0)</f>
        <v>0</v>
      </c>
      <c r="D463" s="13">
        <f t="shared" ref="D463:D473" si="88">IF(E462&lt;$C$6,E462,$C$6-C463)</f>
        <v>0</v>
      </c>
      <c r="E463" s="13">
        <f t="shared" ref="E463:E473" si="89">IF(E462-D463&gt;0,E462-D463,0)</f>
        <v>0</v>
      </c>
      <c r="F463" s="3"/>
    </row>
    <row r="464" spans="2:6">
      <c r="B464" s="1"/>
      <c r="C464" s="13">
        <f t="shared" si="87"/>
        <v>0</v>
      </c>
      <c r="D464" s="13">
        <f t="shared" si="88"/>
        <v>0</v>
      </c>
      <c r="E464" s="13">
        <f t="shared" si="89"/>
        <v>0</v>
      </c>
      <c r="F464" s="3"/>
    </row>
    <row r="465" spans="2:6">
      <c r="B465" s="1"/>
      <c r="C465" s="13">
        <f t="shared" si="87"/>
        <v>0</v>
      </c>
      <c r="D465" s="13">
        <f t="shared" si="88"/>
        <v>0</v>
      </c>
      <c r="E465" s="13">
        <f t="shared" si="89"/>
        <v>0</v>
      </c>
      <c r="F465" s="3"/>
    </row>
    <row r="466" spans="2:6">
      <c r="B466" s="1"/>
      <c r="C466" s="13">
        <f t="shared" si="87"/>
        <v>0</v>
      </c>
      <c r="D466" s="13">
        <f t="shared" si="88"/>
        <v>0</v>
      </c>
      <c r="E466" s="13">
        <f t="shared" si="89"/>
        <v>0</v>
      </c>
      <c r="F466" s="3"/>
    </row>
    <row r="467" spans="2:6">
      <c r="B467" s="1"/>
      <c r="C467" s="13">
        <f t="shared" si="87"/>
        <v>0</v>
      </c>
      <c r="D467" s="13">
        <f t="shared" si="88"/>
        <v>0</v>
      </c>
      <c r="E467" s="13">
        <f t="shared" si="89"/>
        <v>0</v>
      </c>
      <c r="F467" s="3"/>
    </row>
    <row r="468" spans="2:6">
      <c r="B468" s="1"/>
      <c r="C468" s="13">
        <f t="shared" si="87"/>
        <v>0</v>
      </c>
      <c r="D468" s="13">
        <f t="shared" si="88"/>
        <v>0</v>
      </c>
      <c r="E468" s="13">
        <f t="shared" si="89"/>
        <v>0</v>
      </c>
      <c r="F468" s="3"/>
    </row>
    <row r="469" spans="2:6">
      <c r="B469" s="1"/>
      <c r="C469" s="13">
        <f t="shared" si="87"/>
        <v>0</v>
      </c>
      <c r="D469" s="13">
        <f t="shared" si="88"/>
        <v>0</v>
      </c>
      <c r="E469" s="13">
        <f t="shared" si="89"/>
        <v>0</v>
      </c>
      <c r="F469" s="3"/>
    </row>
    <row r="470" spans="2:6">
      <c r="B470" s="1"/>
      <c r="C470" s="13">
        <f t="shared" si="87"/>
        <v>0</v>
      </c>
      <c r="D470" s="13">
        <f t="shared" si="88"/>
        <v>0</v>
      </c>
      <c r="E470" s="13">
        <f t="shared" si="89"/>
        <v>0</v>
      </c>
      <c r="F470" s="3"/>
    </row>
    <row r="471" spans="2:6">
      <c r="B471" s="1"/>
      <c r="C471" s="13">
        <f t="shared" si="87"/>
        <v>0</v>
      </c>
      <c r="D471" s="13">
        <f t="shared" si="88"/>
        <v>0</v>
      </c>
      <c r="E471" s="13">
        <f t="shared" si="89"/>
        <v>0</v>
      </c>
      <c r="F471" s="3"/>
    </row>
    <row r="472" spans="2:6">
      <c r="B472" s="1"/>
      <c r="C472" s="13">
        <f t="shared" si="87"/>
        <v>0</v>
      </c>
      <c r="D472" s="13">
        <f t="shared" si="88"/>
        <v>0</v>
      </c>
      <c r="E472" s="13">
        <f t="shared" si="89"/>
        <v>0</v>
      </c>
      <c r="F472" s="3"/>
    </row>
    <row r="473" spans="2:6">
      <c r="B473" s="1"/>
      <c r="C473" s="13">
        <f t="shared" si="87"/>
        <v>0</v>
      </c>
      <c r="D473" s="13">
        <f t="shared" si="88"/>
        <v>0</v>
      </c>
      <c r="E473" s="13">
        <f t="shared" si="89"/>
        <v>0</v>
      </c>
      <c r="F473" s="3"/>
    </row>
    <row r="474" spans="2:6">
      <c r="B474" s="14" t="str">
        <f>"Total "&amp;YEAR($B$9)+30</f>
        <v>Total 2049</v>
      </c>
      <c r="C474" s="15">
        <f>SUM(C462:C473)</f>
        <v>0</v>
      </c>
      <c r="D474" s="15">
        <f>SUM(D462:D473)</f>
        <v>0</v>
      </c>
      <c r="E474" s="16"/>
      <c r="F474" s="3"/>
    </row>
    <row r="475" spans="2:6">
      <c r="B475" s="3"/>
      <c r="C475" s="13"/>
      <c r="D475" s="13"/>
      <c r="E475" s="13"/>
      <c r="F475" s="3"/>
    </row>
  </sheetData>
  <mergeCells count="1">
    <mergeCell ref="B2:F2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78"/>
  <sheetViews>
    <sheetView workbookViewId="0">
      <selection activeCell="E5" sqref="E5"/>
    </sheetView>
  </sheetViews>
  <sheetFormatPr defaultRowHeight="12.75"/>
  <cols>
    <col min="1" max="1" width="3.28515625" customWidth="1"/>
    <col min="2" max="2" width="19" customWidth="1"/>
    <col min="3" max="3" width="11.140625" customWidth="1"/>
    <col min="4" max="4" width="16.42578125" customWidth="1"/>
    <col min="5" max="5" width="14.5703125" customWidth="1"/>
    <col min="6" max="6" width="2.5703125" customWidth="1"/>
  </cols>
  <sheetData>
    <row r="1" spans="2:6">
      <c r="B1" s="1"/>
      <c r="C1" s="1"/>
      <c r="D1" s="1"/>
      <c r="E1" s="1"/>
      <c r="F1" s="1"/>
    </row>
    <row r="2" spans="2:6" ht="23.25" customHeight="1">
      <c r="B2" s="166" t="s">
        <v>23</v>
      </c>
      <c r="C2" s="167"/>
      <c r="D2" s="167"/>
      <c r="E2" s="167"/>
      <c r="F2" s="168"/>
    </row>
    <row r="3" spans="2:6">
      <c r="B3" s="76" t="s">
        <v>24</v>
      </c>
      <c r="C3" s="77"/>
      <c r="D3" s="77"/>
      <c r="E3" s="77"/>
      <c r="F3" s="75"/>
    </row>
    <row r="4" spans="2:6">
      <c r="B4" s="78" t="s">
        <v>25</v>
      </c>
      <c r="C4" s="5">
        <f>'PROPERTY INPUT'!B31</f>
        <v>0</v>
      </c>
      <c r="D4" s="4" t="s">
        <v>26</v>
      </c>
      <c r="E4" s="6">
        <f>'PROPERTY INPUT'!B32</f>
        <v>0</v>
      </c>
      <c r="F4" s="79" t="s">
        <v>12</v>
      </c>
    </row>
    <row r="5" spans="2:6">
      <c r="B5" s="78" t="s">
        <v>27</v>
      </c>
      <c r="C5" s="7">
        <f>'PROPERTY INPUT'!B34*12</f>
        <v>0</v>
      </c>
      <c r="D5" s="4" t="s">
        <v>28</v>
      </c>
      <c r="E5" s="25">
        <f>MONTH('PROPERTY INPUT'!$B$33)</f>
        <v>11</v>
      </c>
      <c r="F5" s="75"/>
    </row>
    <row r="6" spans="2:6">
      <c r="B6" s="78" t="s">
        <v>29</v>
      </c>
      <c r="C6" s="8">
        <f>IF(OR(C5=0,E4=0),0,ROUND($C$4*(($E$4/1200)*(1+($E$4/1200))^$C$5)/((1+($E$4/1200))^$C$5-1),2))</f>
        <v>0</v>
      </c>
      <c r="D6" s="4" t="s">
        <v>30</v>
      </c>
      <c r="E6" s="25">
        <f>YEAR('PROPERTY INPUT'!$B$33)</f>
        <v>2019</v>
      </c>
      <c r="F6" s="80"/>
    </row>
    <row r="7" spans="2:6">
      <c r="B7" s="78"/>
      <c r="C7" s="8"/>
      <c r="D7" s="4"/>
      <c r="E7" s="25"/>
      <c r="F7" s="80"/>
    </row>
    <row r="8" spans="2:6">
      <c r="B8" s="78"/>
      <c r="C8" s="8"/>
      <c r="D8" s="4"/>
      <c r="E8" s="25"/>
      <c r="F8" s="80"/>
    </row>
    <row r="9" spans="2:6">
      <c r="B9" s="81">
        <f>DATE(E6,E5,1)</f>
        <v>43770</v>
      </c>
      <c r="C9" s="9"/>
      <c r="D9" s="10"/>
      <c r="E9" s="11"/>
      <c r="F9" s="82"/>
    </row>
    <row r="10" spans="2:6">
      <c r="B10" s="3"/>
      <c r="C10" s="3"/>
      <c r="D10" s="3"/>
      <c r="E10" s="3"/>
      <c r="F10" s="3"/>
    </row>
    <row r="11" spans="2:6">
      <c r="B11" s="3"/>
      <c r="C11" s="12" t="s">
        <v>31</v>
      </c>
      <c r="D11" s="12" t="s">
        <v>32</v>
      </c>
      <c r="E11" s="12" t="s">
        <v>33</v>
      </c>
      <c r="F11" s="1"/>
    </row>
    <row r="12" spans="2:6">
      <c r="B12" s="115" t="str">
        <f>IF(MONTH($B$9)&gt;1,"",IF(MONTH($B$9)=1,"January",""))</f>
        <v/>
      </c>
      <c r="C12" s="13" t="str">
        <f>IF(MONTH($B$9)&gt;1,"",IF(MONTH($B$9)=1,ROUND($C$4*($E$4/1200),2),0))</f>
        <v/>
      </c>
      <c r="D12" s="13" t="str">
        <f>IF(MONTH($B$9)&gt;1,"",IF(MONTH($B$9)=1,$C$6-C12,0))</f>
        <v/>
      </c>
      <c r="E12" s="13" t="str">
        <f>IF(MONTH($B$9)&gt;1,"",IF(MONTH($B$9)=1,$C$4-D12,0))</f>
        <v/>
      </c>
      <c r="F12" s="3"/>
    </row>
    <row r="13" spans="2:6">
      <c r="B13" s="1" t="str">
        <f>IF(MONTH($B$9)&gt;2,"",IF(MONTH($B$9)=2,"February",IF(E12&gt;0.005,"February","")))</f>
        <v/>
      </c>
      <c r="C13" s="13" t="str">
        <f>IF(MONTH($B$9)&gt;2,"",IF(MONTH($B$9)=2,ROUND($C$4*($E$4/1200),2),IF(E12&gt;0,ROUND(E12*($E$4/1200),2),0)))</f>
        <v/>
      </c>
      <c r="D13" s="13" t="str">
        <f>IF(MONTH($B$9)&gt;2,"",IF(MONTH($B$9)=2,$C$6-C13,IF(E12&lt;$C$6,E12,$C$6-C13)))</f>
        <v/>
      </c>
      <c r="E13" s="13" t="str">
        <f>IF(MONTH($B$9)&gt;2,"",IF(MONTH($B$9)=2,$C$4-D13,IF(E12-D13&gt;0,E12-D13,0)))</f>
        <v/>
      </c>
      <c r="F13" s="3"/>
    </row>
    <row r="14" spans="2:6">
      <c r="B14" s="1" t="str">
        <f>IF(MONTH($B$9)&gt;3,"",IF(MONTH($B$9)=3,"March",IF(E13&gt;0.005,"March","")))</f>
        <v/>
      </c>
      <c r="C14" s="13" t="str">
        <f>IF(MONTH($B$9)&gt;3,"",IF(MONTH($B$9)=3,ROUND($C$4*($E$4/1200),2),IF(E13&gt;0,ROUND(E13*($E$4/1200),2),0)))</f>
        <v/>
      </c>
      <c r="D14" s="13" t="str">
        <f>IF(MONTH($B$9)&gt;3,"",IF(MONTH($B$9)=3,$C$6-C14,IF(E13&lt;$C$6,E13,$C$6-C14)))</f>
        <v/>
      </c>
      <c r="E14" s="13" t="str">
        <f>IF(MONTH($B$9)&gt;3,"",IF(MONTH($B$9)=3,$C$4-D14,IF(E13-D14&gt;0,E13-D14,0)))</f>
        <v/>
      </c>
      <c r="F14" s="3"/>
    </row>
    <row r="15" spans="2:6">
      <c r="B15" s="1" t="str">
        <f>IF(MONTH($B$9)&gt;4,"",IF(MONTH($B$9)=4,"April",IF(E14&gt;0.005,"April","")))</f>
        <v/>
      </c>
      <c r="C15" s="13" t="str">
        <f>IF(MONTH($B$9)&gt;4,"",IF(MONTH($B$9)=4,ROUND($C$4*($E$4/1200),2),IF(E14&gt;0,ROUND(E14*($E$4/1200),2),0)))</f>
        <v/>
      </c>
      <c r="D15" s="13" t="str">
        <f>IF(MONTH($B$9)&gt;4,"",IF(MONTH($B$9)=4,$C$6-C15,IF(E14&lt;$C$6,E14,$C$6-C15)))</f>
        <v/>
      </c>
      <c r="E15" s="13" t="str">
        <f>IF(MONTH($B$9)&gt;4,"",IF(MONTH($B$9)=4,$C$4-D15,IF(E14-D15&gt;0,E14-D15,0)))</f>
        <v/>
      </c>
      <c r="F15" s="3"/>
    </row>
    <row r="16" spans="2:6">
      <c r="B16" s="1" t="str">
        <f>IF(MONTH($B$9)&gt;5,"",IF(MONTH($B$9)=5,"May",IF(E15&gt;0.005,"May","")))</f>
        <v/>
      </c>
      <c r="C16" s="13" t="str">
        <f>IF(MONTH($B$9)&gt;5,"",IF(MONTH($B$9)=5,ROUND($C$4*($E$4/1200),2),IF(E15&gt;0,ROUND(E15*($E$4/1200),2),0)))</f>
        <v/>
      </c>
      <c r="D16" s="13" t="str">
        <f>IF(MONTH($B$9)&gt;5,"",IF(MONTH($B$9)=5,$C$6-C16,IF(E15&lt;$C$6,E15,$C$6-C16)))</f>
        <v/>
      </c>
      <c r="E16" s="13" t="str">
        <f>IF(MONTH($B$9)&gt;5,"",IF(MONTH($B$9)=5,$C$4-D16,IF(E15-D16&gt;0,E15-D16,0)))</f>
        <v/>
      </c>
      <c r="F16" s="3"/>
    </row>
    <row r="17" spans="2:6">
      <c r="B17" s="1" t="str">
        <f>IF(MONTH($B$9)&gt;6,"",IF(MONTH($B$9)=6,"June",IF(E16&gt;0.005,"June","")))</f>
        <v/>
      </c>
      <c r="C17" s="13" t="str">
        <f>IF(MONTH($B$9)&gt;6,"",IF(MONTH($B$9)=6,ROUND($C$4*($E$4/1200),2),IF(E16&gt;0,ROUND(E16*($E$4/1200),2),0)))</f>
        <v/>
      </c>
      <c r="D17" s="13" t="str">
        <f>IF(MONTH($B$9)&gt;6,"",IF(MONTH($B$9)=6,$C$6-C17,IF(E16&lt;$C$6,E16,$C$6-C17)))</f>
        <v/>
      </c>
      <c r="E17" s="13" t="str">
        <f>IF(MONTH($B$9)&gt;6,"",IF(MONTH($B$9)=6,$C$4-D17,IF(E16-D17&gt;0,E16-D17,0)))</f>
        <v/>
      </c>
      <c r="F17" s="3"/>
    </row>
    <row r="18" spans="2:6">
      <c r="B18" s="1" t="str">
        <f>IF(MONTH($B$9)&gt;7,"",IF(MONTH($B$9)=7,"July",IF(E17&gt;0.005,"July","")))</f>
        <v/>
      </c>
      <c r="C18" s="13" t="str">
        <f>IF(MONTH($B$9)&gt;7,"",IF(MONTH($B$9)=7,ROUND($C$4*($E$4/1200),2),IF(E17&gt;0,ROUND(E17*($E$4/1200),2),0)))</f>
        <v/>
      </c>
      <c r="D18" s="13" t="str">
        <f>IF(MONTH($B$9)&gt;7,"",IF(MONTH($B$9)=7,$C$6-C18,IF(E17&lt;$C$6,E17,$C$6-C18)))</f>
        <v/>
      </c>
      <c r="E18" s="13" t="str">
        <f>IF(MONTH($B$9)&gt;7,"",IF(MONTH($B$9)=7,$C$4-D18,IF(E17-D18&gt;0,E17-D18,0)))</f>
        <v/>
      </c>
      <c r="F18" s="3"/>
    </row>
    <row r="19" spans="2:6">
      <c r="B19" s="1" t="str">
        <f>IF(MONTH($B$9)&gt;8,"",IF(MONTH($B$9)=8,"August",IF(E18&gt;0.005,"August","")))</f>
        <v/>
      </c>
      <c r="C19" s="13" t="str">
        <f>IF(MONTH($B$9)&gt;8,"",IF(MONTH($B$9)=8,ROUND($C$4*($E$4/1200),2),IF(E18&gt;0,ROUND(E18*($E$4/1200),2),0)))</f>
        <v/>
      </c>
      <c r="D19" s="13" t="str">
        <f>IF(MONTH($B$9)&gt;8,"",IF(MONTH($B$9)=8,$C$6-C19,IF(E18&lt;$C$6,E18,$C$6-C19)))</f>
        <v/>
      </c>
      <c r="E19" s="13" t="str">
        <f>IF(MONTH($B$9)&gt;8,"",IF(MONTH($B$9)=8,$C$4-D19,IF(E18-D19&gt;0,E18-D19,0)))</f>
        <v/>
      </c>
      <c r="F19" s="3"/>
    </row>
    <row r="20" spans="2:6">
      <c r="B20" s="1" t="str">
        <f>IF(MONTH($B$9)&gt;9,"",IF(MONTH($B$9)=9,"September",IF(E19&gt;0.005,"September","")))</f>
        <v/>
      </c>
      <c r="C20" s="13" t="str">
        <f>IF(MONTH($B$9)&gt;9,"",IF(MONTH($B$9)=9,ROUND($C$4*($E$4/1200),2),IF(E19&gt;0,ROUND(E19*($E$4/1200),2),0)))</f>
        <v/>
      </c>
      <c r="D20" s="13" t="str">
        <f>IF(MONTH($B$9)&gt;9,"",IF(MONTH($B$9)=9,$C$6-C20,IF(E19&lt;$C$6,E19,$C$6-C20)))</f>
        <v/>
      </c>
      <c r="E20" s="13" t="str">
        <f>IF(MONTH($B$9)&gt;9,"",IF(MONTH($B$9)=9,$C$4-D20,IF(E19-D20&gt;0,E19-D20,0)))</f>
        <v/>
      </c>
      <c r="F20" s="3"/>
    </row>
    <row r="21" spans="2:6">
      <c r="B21" s="1" t="str">
        <f>IF(MONTH($B$9)&gt;10,"",IF(MONTH($B$9)=10,"October",IF(E20&gt;0.005,"October","")))</f>
        <v/>
      </c>
      <c r="C21" s="13" t="str">
        <f>IF(MONTH($B$9)&gt;10,"",IF(MONTH($B$9)=10,ROUND($C$4*($E$4/1200),2),IF(E20&gt;0,ROUND(E20*($E$4/1200),2),0)))</f>
        <v/>
      </c>
      <c r="D21" s="13" t="str">
        <f>IF(MONTH($B$9)&gt;10,"",IF(MONTH($B$9)=10,$C$6-C21,IF(E20&lt;$C$6,E20,$C$6-C21)))</f>
        <v/>
      </c>
      <c r="E21" s="13" t="str">
        <f>IF(MONTH($B$9)&gt;10,"",IF(MONTH($B$9)=10,$C$4-D21,IF(E20-D21&gt;0,E20-D21,0)))</f>
        <v/>
      </c>
      <c r="F21" s="3"/>
    </row>
    <row r="22" spans="2:6">
      <c r="B22" s="1" t="str">
        <f>IF(MONTH($B$9)&gt;11,"",IF(MONTH($B$9)=11,"November",IF(E21&gt;0.005,"November","")))</f>
        <v>November</v>
      </c>
      <c r="C22" s="13">
        <f>IF(MONTH($B$9)&gt;11,"",IF(MONTH($B$9)=11,ROUND($C$4*($E$4/1200),2),IF(E21&gt;0,ROUND(E21*($E$4/1200),2),0)))</f>
        <v>0</v>
      </c>
      <c r="D22" s="13">
        <f>IF(MONTH($B$9)&gt;11,"",IF(MONTH($B$9)=11,$C$6-C22,IF(E21&lt;$C$6,E21,$C$6-C22)))</f>
        <v>0</v>
      </c>
      <c r="E22" s="13">
        <f>IF(MONTH($B$9)&gt;11,"",IF(MONTH($B$9)=11,$C$4-D22,IF(E21-D22&gt;0,E21-D22,0)))</f>
        <v>0</v>
      </c>
      <c r="F22" s="3"/>
    </row>
    <row r="23" spans="2:6">
      <c r="B23" s="1" t="str">
        <f>IF(MONTH($B$9)=12,"December",IF(E22&gt;0.005,"December",""))</f>
        <v/>
      </c>
      <c r="C23" s="13">
        <f>IF(MONTH($B$9)=12,ROUND($C$4*($E$4/1200),2),IF(E22&gt;0,ROUND(E22*($E$4/1200),2),0))</f>
        <v>0</v>
      </c>
      <c r="D23" s="13">
        <f>IF(MONTH($B$9)=12,$C$6-C23,IF(E22&lt;$C$6,E22,$C$6-C23))</f>
        <v>0</v>
      </c>
      <c r="E23" s="13">
        <f>IF(MONTH($B$9)=12,$C$4-D23,IF(E22-D23&gt;0,E22-D23,0))</f>
        <v>0</v>
      </c>
      <c r="F23" s="3"/>
    </row>
    <row r="24" spans="2:6">
      <c r="B24" s="14" t="str">
        <f>"Total "&amp;YEAR(B9)</f>
        <v>Total 2019</v>
      </c>
      <c r="C24" s="15">
        <f>SUM(C12:C23)</f>
        <v>0</v>
      </c>
      <c r="D24" s="15">
        <f>SUM(D12:D23)</f>
        <v>0</v>
      </c>
      <c r="E24" s="15">
        <f>SUM(C24:D24)</f>
        <v>0</v>
      </c>
      <c r="F24" s="3"/>
    </row>
    <row r="25" spans="2:6">
      <c r="B25" s="3"/>
      <c r="C25" s="13"/>
      <c r="D25" s="13"/>
      <c r="E25" s="13"/>
      <c r="F25" s="3"/>
    </row>
    <row r="26" spans="2:6">
      <c r="B26" s="3"/>
      <c r="C26" s="12" t="s">
        <v>31</v>
      </c>
      <c r="D26" s="12" t="s">
        <v>32</v>
      </c>
      <c r="E26" s="12" t="s">
        <v>33</v>
      </c>
      <c r="F26" s="3"/>
    </row>
    <row r="27" spans="2:6">
      <c r="B27" s="1" t="str">
        <f>IF(E23&gt;0.005,"January","")</f>
        <v/>
      </c>
      <c r="C27" s="13">
        <f>IF(E23&gt;0,ROUND(E23*($E$4/1200),2),0)</f>
        <v>0</v>
      </c>
      <c r="D27" s="13">
        <f>IF(E23&lt;$C$6,E23,$C$6-C27)</f>
        <v>0</v>
      </c>
      <c r="E27" s="13">
        <f>IF(E23-D27&gt;0,E23-D27,0)</f>
        <v>0</v>
      </c>
      <c r="F27" s="3"/>
    </row>
    <row r="28" spans="2:6">
      <c r="B28" s="1" t="str">
        <f>IF(E27&gt;0.005,"February","")</f>
        <v/>
      </c>
      <c r="C28" s="13">
        <f t="shared" ref="C28:C38" si="0">IF(E27&gt;0,ROUND(E27*($E$4/1200),2),0)</f>
        <v>0</v>
      </c>
      <c r="D28" s="13">
        <f t="shared" ref="D28:D38" si="1">IF(E27&lt;$C$6,E27,$C$6-C28)</f>
        <v>0</v>
      </c>
      <c r="E28" s="13">
        <f t="shared" ref="E28:E38" si="2">IF(E27-D28&gt;0,E27-D28,0)</f>
        <v>0</v>
      </c>
      <c r="F28" s="3"/>
    </row>
    <row r="29" spans="2:6">
      <c r="B29" s="1" t="str">
        <f>IF(E28&gt;0.005,"March","")</f>
        <v/>
      </c>
      <c r="C29" s="13">
        <f t="shared" si="0"/>
        <v>0</v>
      </c>
      <c r="D29" s="13">
        <f t="shared" si="1"/>
        <v>0</v>
      </c>
      <c r="E29" s="13">
        <f t="shared" si="2"/>
        <v>0</v>
      </c>
      <c r="F29" s="3"/>
    </row>
    <row r="30" spans="2:6">
      <c r="B30" s="1" t="str">
        <f>IF(E29&gt;0.005,"April","")</f>
        <v/>
      </c>
      <c r="C30" s="13">
        <f t="shared" si="0"/>
        <v>0</v>
      </c>
      <c r="D30" s="13">
        <f t="shared" si="1"/>
        <v>0</v>
      </c>
      <c r="E30" s="13">
        <f t="shared" si="2"/>
        <v>0</v>
      </c>
      <c r="F30" s="3"/>
    </row>
    <row r="31" spans="2:6">
      <c r="B31" s="1" t="str">
        <f>IF(E30&gt;0.005,"May","")</f>
        <v/>
      </c>
      <c r="C31" s="13">
        <f t="shared" si="0"/>
        <v>0</v>
      </c>
      <c r="D31" s="13">
        <f t="shared" si="1"/>
        <v>0</v>
      </c>
      <c r="E31" s="13">
        <f t="shared" si="2"/>
        <v>0</v>
      </c>
      <c r="F31" s="3"/>
    </row>
    <row r="32" spans="2:6">
      <c r="B32" s="1" t="str">
        <f>IF(E31&gt;0.005,"June","")</f>
        <v/>
      </c>
      <c r="C32" s="13">
        <f t="shared" si="0"/>
        <v>0</v>
      </c>
      <c r="D32" s="13">
        <f t="shared" si="1"/>
        <v>0</v>
      </c>
      <c r="E32" s="13">
        <f t="shared" si="2"/>
        <v>0</v>
      </c>
      <c r="F32" s="3"/>
    </row>
    <row r="33" spans="2:6">
      <c r="B33" s="1" t="str">
        <f>IF(E32&gt;0.005,"July","")</f>
        <v/>
      </c>
      <c r="C33" s="13">
        <f t="shared" si="0"/>
        <v>0</v>
      </c>
      <c r="D33" s="13">
        <f t="shared" si="1"/>
        <v>0</v>
      </c>
      <c r="E33" s="13">
        <f t="shared" si="2"/>
        <v>0</v>
      </c>
      <c r="F33" s="3"/>
    </row>
    <row r="34" spans="2:6">
      <c r="B34" s="1" t="str">
        <f>IF(E33&gt;0.005,"August","")</f>
        <v/>
      </c>
      <c r="C34" s="13">
        <f t="shared" si="0"/>
        <v>0</v>
      </c>
      <c r="D34" s="13">
        <f t="shared" si="1"/>
        <v>0</v>
      </c>
      <c r="E34" s="13">
        <f t="shared" si="2"/>
        <v>0</v>
      </c>
      <c r="F34" s="3"/>
    </row>
    <row r="35" spans="2:6">
      <c r="B35" s="1" t="str">
        <f>IF(E34&gt;0.005,"September","")</f>
        <v/>
      </c>
      <c r="C35" s="13">
        <f t="shared" si="0"/>
        <v>0</v>
      </c>
      <c r="D35" s="13">
        <f t="shared" si="1"/>
        <v>0</v>
      </c>
      <c r="E35" s="13">
        <f t="shared" si="2"/>
        <v>0</v>
      </c>
      <c r="F35" s="3"/>
    </row>
    <row r="36" spans="2:6">
      <c r="B36" s="1" t="str">
        <f>IF(E35&gt;0.005,"October","")</f>
        <v/>
      </c>
      <c r="C36" s="13">
        <f t="shared" si="0"/>
        <v>0</v>
      </c>
      <c r="D36" s="13">
        <f t="shared" si="1"/>
        <v>0</v>
      </c>
      <c r="E36" s="13">
        <f t="shared" si="2"/>
        <v>0</v>
      </c>
      <c r="F36" s="3"/>
    </row>
    <row r="37" spans="2:6">
      <c r="B37" s="1" t="str">
        <f>IF(E36&gt;0.005,"November","")</f>
        <v/>
      </c>
      <c r="C37" s="13">
        <f t="shared" si="0"/>
        <v>0</v>
      </c>
      <c r="D37" s="13">
        <f t="shared" si="1"/>
        <v>0</v>
      </c>
      <c r="E37" s="13">
        <f t="shared" si="2"/>
        <v>0</v>
      </c>
      <c r="F37" s="3"/>
    </row>
    <row r="38" spans="2:6">
      <c r="B38" s="1" t="str">
        <f>IF(E37&gt;0.005,"December","")</f>
        <v/>
      </c>
      <c r="C38" s="13">
        <f t="shared" si="0"/>
        <v>0</v>
      </c>
      <c r="D38" s="13">
        <f t="shared" si="1"/>
        <v>0</v>
      </c>
      <c r="E38" s="13">
        <f t="shared" si="2"/>
        <v>0</v>
      </c>
      <c r="F38" s="3"/>
    </row>
    <row r="39" spans="2:6">
      <c r="B39" s="14" t="str">
        <f>"Total "&amp;YEAR($B$9)+1</f>
        <v>Total 2020</v>
      </c>
      <c r="C39" s="15">
        <f>SUM(C27:C38)</f>
        <v>0</v>
      </c>
      <c r="D39" s="15">
        <f>SUM(D27:D38)</f>
        <v>0</v>
      </c>
      <c r="E39" s="15">
        <f>SUM(C39:D39)</f>
        <v>0</v>
      </c>
      <c r="F39" s="3"/>
    </row>
    <row r="40" spans="2:6">
      <c r="B40" s="3"/>
      <c r="C40" s="13"/>
      <c r="D40" s="13"/>
      <c r="E40" s="13"/>
      <c r="F40" s="3"/>
    </row>
    <row r="41" spans="2:6">
      <c r="B41" s="3"/>
      <c r="C41" s="12" t="s">
        <v>31</v>
      </c>
      <c r="D41" s="12" t="s">
        <v>32</v>
      </c>
      <c r="E41" s="12" t="s">
        <v>33</v>
      </c>
      <c r="F41" s="3"/>
    </row>
    <row r="42" spans="2:6">
      <c r="B42" s="1" t="str">
        <f>IF(E38&gt;0.005,"January","")</f>
        <v/>
      </c>
      <c r="C42" s="13">
        <f>IF(E38&gt;0,ROUND(E38*($E$4/1200),2),0)</f>
        <v>0</v>
      </c>
      <c r="D42" s="13">
        <f>IF(E38&lt;$C$6,E38,$C$6-C42)</f>
        <v>0</v>
      </c>
      <c r="E42" s="13">
        <f>IF(E38-D42&gt;0,E38-D42,0)</f>
        <v>0</v>
      </c>
      <c r="F42" s="3"/>
    </row>
    <row r="43" spans="2:6">
      <c r="B43" s="1" t="str">
        <f>IF(E42&gt;0.005,"February","")</f>
        <v/>
      </c>
      <c r="C43" s="13">
        <f t="shared" ref="C43:C53" si="3">IF(E42&gt;0,ROUND(E42*($E$4/1200),2),0)</f>
        <v>0</v>
      </c>
      <c r="D43" s="13">
        <f t="shared" ref="D43:D53" si="4">IF(E42&lt;$C$6,E42,$C$6-C43)</f>
        <v>0</v>
      </c>
      <c r="E43" s="13">
        <f t="shared" ref="E43:E53" si="5">IF(E42-D43&gt;0,E42-D43,0)</f>
        <v>0</v>
      </c>
      <c r="F43" s="3"/>
    </row>
    <row r="44" spans="2:6">
      <c r="B44" s="1" t="str">
        <f>IF(E43&gt;0.005,"March","")</f>
        <v/>
      </c>
      <c r="C44" s="13">
        <f t="shared" si="3"/>
        <v>0</v>
      </c>
      <c r="D44" s="13">
        <f t="shared" si="4"/>
        <v>0</v>
      </c>
      <c r="E44" s="13">
        <f t="shared" si="5"/>
        <v>0</v>
      </c>
      <c r="F44" s="3"/>
    </row>
    <row r="45" spans="2:6">
      <c r="B45" s="1" t="str">
        <f>IF(E44&gt;0.005,"April","")</f>
        <v/>
      </c>
      <c r="C45" s="13">
        <f t="shared" si="3"/>
        <v>0</v>
      </c>
      <c r="D45" s="13">
        <f t="shared" si="4"/>
        <v>0</v>
      </c>
      <c r="E45" s="13">
        <f t="shared" si="5"/>
        <v>0</v>
      </c>
      <c r="F45" s="3"/>
    </row>
    <row r="46" spans="2:6">
      <c r="B46" s="1" t="str">
        <f>IF(E45&gt;0.005,"May","")</f>
        <v/>
      </c>
      <c r="C46" s="13">
        <f t="shared" si="3"/>
        <v>0</v>
      </c>
      <c r="D46" s="13">
        <f t="shared" si="4"/>
        <v>0</v>
      </c>
      <c r="E46" s="13">
        <f t="shared" si="5"/>
        <v>0</v>
      </c>
      <c r="F46" s="3"/>
    </row>
    <row r="47" spans="2:6">
      <c r="B47" s="1" t="str">
        <f>IF(E46&gt;0.005,"June","")</f>
        <v/>
      </c>
      <c r="C47" s="13">
        <f t="shared" si="3"/>
        <v>0</v>
      </c>
      <c r="D47" s="13">
        <f t="shared" si="4"/>
        <v>0</v>
      </c>
      <c r="E47" s="13">
        <f t="shared" si="5"/>
        <v>0</v>
      </c>
      <c r="F47" s="3"/>
    </row>
    <row r="48" spans="2:6">
      <c r="B48" s="1" t="str">
        <f>IF(E47&gt;0.005,"July","")</f>
        <v/>
      </c>
      <c r="C48" s="13">
        <f t="shared" si="3"/>
        <v>0</v>
      </c>
      <c r="D48" s="13">
        <f t="shared" si="4"/>
        <v>0</v>
      </c>
      <c r="E48" s="13">
        <f t="shared" si="5"/>
        <v>0</v>
      </c>
      <c r="F48" s="3"/>
    </row>
    <row r="49" spans="2:6">
      <c r="B49" s="1" t="str">
        <f>IF(E48&gt;0.005,"August","")</f>
        <v/>
      </c>
      <c r="C49" s="13">
        <f t="shared" si="3"/>
        <v>0</v>
      </c>
      <c r="D49" s="13">
        <f t="shared" si="4"/>
        <v>0</v>
      </c>
      <c r="E49" s="13">
        <f t="shared" si="5"/>
        <v>0</v>
      </c>
      <c r="F49" s="3"/>
    </row>
    <row r="50" spans="2:6">
      <c r="B50" s="1" t="str">
        <f>IF(E49&gt;0.005,"September","")</f>
        <v/>
      </c>
      <c r="C50" s="13">
        <f t="shared" si="3"/>
        <v>0</v>
      </c>
      <c r="D50" s="13">
        <f t="shared" si="4"/>
        <v>0</v>
      </c>
      <c r="E50" s="13">
        <f t="shared" si="5"/>
        <v>0</v>
      </c>
      <c r="F50" s="3"/>
    </row>
    <row r="51" spans="2:6">
      <c r="B51" s="1" t="str">
        <f>IF(E50&gt;0.005,"October","")</f>
        <v/>
      </c>
      <c r="C51" s="13">
        <f t="shared" si="3"/>
        <v>0</v>
      </c>
      <c r="D51" s="13">
        <f t="shared" si="4"/>
        <v>0</v>
      </c>
      <c r="E51" s="13">
        <f t="shared" si="5"/>
        <v>0</v>
      </c>
      <c r="F51" s="3"/>
    </row>
    <row r="52" spans="2:6">
      <c r="B52" s="1" t="str">
        <f>IF(E51&gt;0.005,"November","")</f>
        <v/>
      </c>
      <c r="C52" s="13">
        <f t="shared" si="3"/>
        <v>0</v>
      </c>
      <c r="D52" s="13">
        <f t="shared" si="4"/>
        <v>0</v>
      </c>
      <c r="E52" s="13">
        <f t="shared" si="5"/>
        <v>0</v>
      </c>
      <c r="F52" s="3"/>
    </row>
    <row r="53" spans="2:6">
      <c r="B53" s="1" t="str">
        <f>IF(E52&gt;0.005,"December","")</f>
        <v/>
      </c>
      <c r="C53" s="13">
        <f t="shared" si="3"/>
        <v>0</v>
      </c>
      <c r="D53" s="13">
        <f t="shared" si="4"/>
        <v>0</v>
      </c>
      <c r="E53" s="13">
        <f t="shared" si="5"/>
        <v>0</v>
      </c>
      <c r="F53" s="3"/>
    </row>
    <row r="54" spans="2:6">
      <c r="B54" s="14" t="str">
        <f>"Total "&amp;YEAR($B$9)+2</f>
        <v>Total 2021</v>
      </c>
      <c r="C54" s="15">
        <f>SUM(C42:C53)</f>
        <v>0</v>
      </c>
      <c r="D54" s="15">
        <f>SUM(D42:D53)</f>
        <v>0</v>
      </c>
      <c r="E54" s="15">
        <f>SUM(C54:D54)</f>
        <v>0</v>
      </c>
      <c r="F54" s="3"/>
    </row>
    <row r="55" spans="2:6">
      <c r="B55" s="3"/>
      <c r="C55" s="13"/>
      <c r="D55" s="13"/>
      <c r="E55" s="13"/>
      <c r="F55" s="3"/>
    </row>
    <row r="56" spans="2:6">
      <c r="B56" s="3"/>
      <c r="C56" s="12" t="s">
        <v>31</v>
      </c>
      <c r="D56" s="12" t="s">
        <v>32</v>
      </c>
      <c r="E56" s="12" t="s">
        <v>33</v>
      </c>
      <c r="F56" s="3"/>
    </row>
    <row r="57" spans="2:6">
      <c r="B57" s="1" t="str">
        <f>IF(E53&gt;0.005,"January","")</f>
        <v/>
      </c>
      <c r="C57" s="13">
        <f>IF(E53&gt;0,ROUND(E53*($E$4/1200),2),0)</f>
        <v>0</v>
      </c>
      <c r="D57" s="13">
        <f>IF(E53&lt;$C$6,E53,$C$6-C57)</f>
        <v>0</v>
      </c>
      <c r="E57" s="13">
        <f>IF(E53-D57&gt;0,E53-D57,0)</f>
        <v>0</v>
      </c>
      <c r="F57" s="3"/>
    </row>
    <row r="58" spans="2:6">
      <c r="B58" s="1" t="str">
        <f>IF(E57&gt;0.005,"February","")</f>
        <v/>
      </c>
      <c r="C58" s="13">
        <f t="shared" ref="C58:C68" si="6">IF(E57&gt;0,ROUND(E57*($E$4/1200),2),0)</f>
        <v>0</v>
      </c>
      <c r="D58" s="13">
        <f t="shared" ref="D58:D68" si="7">IF(E57&lt;$C$6,E57,$C$6-C58)</f>
        <v>0</v>
      </c>
      <c r="E58" s="13">
        <f t="shared" ref="E58:E68" si="8">IF(E57-D58&gt;0,E57-D58,0)</f>
        <v>0</v>
      </c>
      <c r="F58" s="3"/>
    </row>
    <row r="59" spans="2:6">
      <c r="B59" s="1" t="str">
        <f>IF(E58&gt;0.005,"March","")</f>
        <v/>
      </c>
      <c r="C59" s="13">
        <f t="shared" si="6"/>
        <v>0</v>
      </c>
      <c r="D59" s="13">
        <f t="shared" si="7"/>
        <v>0</v>
      </c>
      <c r="E59" s="13">
        <f t="shared" si="8"/>
        <v>0</v>
      </c>
      <c r="F59" s="3"/>
    </row>
    <row r="60" spans="2:6">
      <c r="B60" s="1" t="str">
        <f>IF(E59&gt;0.005,"April","")</f>
        <v/>
      </c>
      <c r="C60" s="13">
        <f t="shared" si="6"/>
        <v>0</v>
      </c>
      <c r="D60" s="13">
        <f t="shared" si="7"/>
        <v>0</v>
      </c>
      <c r="E60" s="13">
        <f t="shared" si="8"/>
        <v>0</v>
      </c>
      <c r="F60" s="3"/>
    </row>
    <row r="61" spans="2:6">
      <c r="B61" s="1" t="str">
        <f>IF(E60&gt;0.005,"May","")</f>
        <v/>
      </c>
      <c r="C61" s="13">
        <f t="shared" si="6"/>
        <v>0</v>
      </c>
      <c r="D61" s="13">
        <f t="shared" si="7"/>
        <v>0</v>
      </c>
      <c r="E61" s="13">
        <f t="shared" si="8"/>
        <v>0</v>
      </c>
      <c r="F61" s="3"/>
    </row>
    <row r="62" spans="2:6">
      <c r="B62" s="1" t="str">
        <f>IF(E61&gt;0.005,"June","")</f>
        <v/>
      </c>
      <c r="C62" s="13">
        <f t="shared" si="6"/>
        <v>0</v>
      </c>
      <c r="D62" s="13">
        <f t="shared" si="7"/>
        <v>0</v>
      </c>
      <c r="E62" s="13">
        <f t="shared" si="8"/>
        <v>0</v>
      </c>
      <c r="F62" s="3"/>
    </row>
    <row r="63" spans="2:6">
      <c r="B63" s="1" t="str">
        <f>IF(E62&gt;0.005,"July","")</f>
        <v/>
      </c>
      <c r="C63" s="13">
        <f t="shared" si="6"/>
        <v>0</v>
      </c>
      <c r="D63" s="13">
        <f t="shared" si="7"/>
        <v>0</v>
      </c>
      <c r="E63" s="13">
        <f t="shared" si="8"/>
        <v>0</v>
      </c>
      <c r="F63" s="3"/>
    </row>
    <row r="64" spans="2:6">
      <c r="B64" s="1" t="str">
        <f>IF(E63&gt;0.005,"August","")</f>
        <v/>
      </c>
      <c r="C64" s="13">
        <f t="shared" si="6"/>
        <v>0</v>
      </c>
      <c r="D64" s="13">
        <f t="shared" si="7"/>
        <v>0</v>
      </c>
      <c r="E64" s="13">
        <f t="shared" si="8"/>
        <v>0</v>
      </c>
      <c r="F64" s="3"/>
    </row>
    <row r="65" spans="2:6">
      <c r="B65" s="1" t="str">
        <f>IF(E64&gt;0.005,"September","")</f>
        <v/>
      </c>
      <c r="C65" s="13">
        <f t="shared" si="6"/>
        <v>0</v>
      </c>
      <c r="D65" s="13">
        <f t="shared" si="7"/>
        <v>0</v>
      </c>
      <c r="E65" s="13">
        <f t="shared" si="8"/>
        <v>0</v>
      </c>
      <c r="F65" s="3"/>
    </row>
    <row r="66" spans="2:6">
      <c r="B66" s="1" t="str">
        <f>IF(E65&gt;0.005,"October","")</f>
        <v/>
      </c>
      <c r="C66" s="13">
        <f t="shared" si="6"/>
        <v>0</v>
      </c>
      <c r="D66" s="13">
        <f t="shared" si="7"/>
        <v>0</v>
      </c>
      <c r="E66" s="13">
        <f t="shared" si="8"/>
        <v>0</v>
      </c>
      <c r="F66" s="3"/>
    </row>
    <row r="67" spans="2:6">
      <c r="B67" s="1" t="str">
        <f>IF(E66&gt;0.005,"November","")</f>
        <v/>
      </c>
      <c r="C67" s="13">
        <f t="shared" si="6"/>
        <v>0</v>
      </c>
      <c r="D67" s="13">
        <f t="shared" si="7"/>
        <v>0</v>
      </c>
      <c r="E67" s="13">
        <f t="shared" si="8"/>
        <v>0</v>
      </c>
      <c r="F67" s="3"/>
    </row>
    <row r="68" spans="2:6">
      <c r="B68" s="1" t="str">
        <f>IF(E67&gt;0.005,"December","")</f>
        <v/>
      </c>
      <c r="C68" s="13">
        <f t="shared" si="6"/>
        <v>0</v>
      </c>
      <c r="D68" s="13">
        <f t="shared" si="7"/>
        <v>0</v>
      </c>
      <c r="E68" s="13">
        <f t="shared" si="8"/>
        <v>0</v>
      </c>
      <c r="F68" s="3"/>
    </row>
    <row r="69" spans="2:6">
      <c r="B69" s="14" t="str">
        <f>"Total "&amp;YEAR($B$9)+3</f>
        <v>Total 2022</v>
      </c>
      <c r="C69" s="15">
        <f>SUM(C57:C68)</f>
        <v>0</v>
      </c>
      <c r="D69" s="15">
        <f>SUM(D57:D68)</f>
        <v>0</v>
      </c>
      <c r="E69" s="15">
        <f>SUM(C69:D69)</f>
        <v>0</v>
      </c>
      <c r="F69" s="3"/>
    </row>
    <row r="70" spans="2:6">
      <c r="B70" s="3"/>
      <c r="C70" s="13"/>
      <c r="D70" s="13"/>
      <c r="E70" s="13"/>
      <c r="F70" s="3"/>
    </row>
    <row r="71" spans="2:6">
      <c r="B71" s="3"/>
      <c r="C71" s="12" t="s">
        <v>31</v>
      </c>
      <c r="D71" s="12" t="s">
        <v>32</v>
      </c>
      <c r="E71" s="12" t="s">
        <v>33</v>
      </c>
      <c r="F71" s="3"/>
    </row>
    <row r="72" spans="2:6">
      <c r="B72" s="1" t="str">
        <f>IF(E68&gt;0.005,"January","")</f>
        <v/>
      </c>
      <c r="C72" s="13">
        <f>IF(E68&gt;0,ROUND(E68*($E$4/1200),2),0)</f>
        <v>0</v>
      </c>
      <c r="D72" s="13">
        <f>IF(E68&lt;$C$6,E68,$C$6-C72)</f>
        <v>0</v>
      </c>
      <c r="E72" s="13">
        <f>IF(E68-D72&gt;0,E68-D72,0)</f>
        <v>0</v>
      </c>
      <c r="F72" s="3"/>
    </row>
    <row r="73" spans="2:6">
      <c r="B73" s="1" t="str">
        <f>IF(E72&gt;0.005,"February","")</f>
        <v/>
      </c>
      <c r="C73" s="13">
        <f t="shared" ref="C73:C83" si="9">IF(E72&gt;0,ROUND(E72*($E$4/1200),2),0)</f>
        <v>0</v>
      </c>
      <c r="D73" s="13">
        <f t="shared" ref="D73:D83" si="10">IF(E72&lt;$C$6,E72,$C$6-C73)</f>
        <v>0</v>
      </c>
      <c r="E73" s="13">
        <f t="shared" ref="E73:E83" si="11">IF(E72-D73&gt;0,E72-D73,0)</f>
        <v>0</v>
      </c>
      <c r="F73" s="3"/>
    </row>
    <row r="74" spans="2:6">
      <c r="B74" s="1" t="str">
        <f>IF(E73&gt;0.005,"March","")</f>
        <v/>
      </c>
      <c r="C74" s="13">
        <f t="shared" si="9"/>
        <v>0</v>
      </c>
      <c r="D74" s="13">
        <f t="shared" si="10"/>
        <v>0</v>
      </c>
      <c r="E74" s="13">
        <f t="shared" si="11"/>
        <v>0</v>
      </c>
      <c r="F74" s="3"/>
    </row>
    <row r="75" spans="2:6">
      <c r="B75" s="1" t="str">
        <f>IF(E74&gt;0.005,"April","")</f>
        <v/>
      </c>
      <c r="C75" s="13">
        <f t="shared" si="9"/>
        <v>0</v>
      </c>
      <c r="D75" s="13">
        <f t="shared" si="10"/>
        <v>0</v>
      </c>
      <c r="E75" s="13">
        <f t="shared" si="11"/>
        <v>0</v>
      </c>
      <c r="F75" s="3"/>
    </row>
    <row r="76" spans="2:6">
      <c r="B76" s="1" t="str">
        <f>IF(E75&gt;0.005,"May","")</f>
        <v/>
      </c>
      <c r="C76" s="13">
        <f t="shared" si="9"/>
        <v>0</v>
      </c>
      <c r="D76" s="13">
        <f t="shared" si="10"/>
        <v>0</v>
      </c>
      <c r="E76" s="13">
        <f t="shared" si="11"/>
        <v>0</v>
      </c>
      <c r="F76" s="3"/>
    </row>
    <row r="77" spans="2:6">
      <c r="B77" s="1" t="str">
        <f>IF(E76&gt;0.005,"June","")</f>
        <v/>
      </c>
      <c r="C77" s="13">
        <f t="shared" si="9"/>
        <v>0</v>
      </c>
      <c r="D77" s="13">
        <f t="shared" si="10"/>
        <v>0</v>
      </c>
      <c r="E77" s="13">
        <f t="shared" si="11"/>
        <v>0</v>
      </c>
      <c r="F77" s="3"/>
    </row>
    <row r="78" spans="2:6">
      <c r="B78" s="1" t="str">
        <f>IF(E77&gt;0.005,"July","")</f>
        <v/>
      </c>
      <c r="C78" s="13">
        <f t="shared" si="9"/>
        <v>0</v>
      </c>
      <c r="D78" s="13">
        <f t="shared" si="10"/>
        <v>0</v>
      </c>
      <c r="E78" s="13">
        <f t="shared" si="11"/>
        <v>0</v>
      </c>
      <c r="F78" s="3"/>
    </row>
    <row r="79" spans="2:6">
      <c r="B79" s="1" t="str">
        <f>IF(E78&gt;0.005,"August","")</f>
        <v/>
      </c>
      <c r="C79" s="13">
        <f t="shared" si="9"/>
        <v>0</v>
      </c>
      <c r="D79" s="13">
        <f t="shared" si="10"/>
        <v>0</v>
      </c>
      <c r="E79" s="13">
        <f t="shared" si="11"/>
        <v>0</v>
      </c>
      <c r="F79" s="3"/>
    </row>
    <row r="80" spans="2:6">
      <c r="B80" s="1" t="str">
        <f>IF(E79&gt;0.005,"September","")</f>
        <v/>
      </c>
      <c r="C80" s="13">
        <f t="shared" si="9"/>
        <v>0</v>
      </c>
      <c r="D80" s="13">
        <f t="shared" si="10"/>
        <v>0</v>
      </c>
      <c r="E80" s="13">
        <f t="shared" si="11"/>
        <v>0</v>
      </c>
      <c r="F80" s="3"/>
    </row>
    <row r="81" spans="2:6">
      <c r="B81" s="1" t="str">
        <f>IF(E80&gt;0.005,"October","")</f>
        <v/>
      </c>
      <c r="C81" s="13">
        <f t="shared" si="9"/>
        <v>0</v>
      </c>
      <c r="D81" s="13">
        <f t="shared" si="10"/>
        <v>0</v>
      </c>
      <c r="E81" s="13">
        <f t="shared" si="11"/>
        <v>0</v>
      </c>
      <c r="F81" s="3"/>
    </row>
    <row r="82" spans="2:6">
      <c r="B82" s="1" t="str">
        <f>IF(E81&gt;0.005,"November","")</f>
        <v/>
      </c>
      <c r="C82" s="13">
        <f t="shared" si="9"/>
        <v>0</v>
      </c>
      <c r="D82" s="13">
        <f t="shared" si="10"/>
        <v>0</v>
      </c>
      <c r="E82" s="13">
        <f t="shared" si="11"/>
        <v>0</v>
      </c>
      <c r="F82" s="3"/>
    </row>
    <row r="83" spans="2:6">
      <c r="B83" s="1" t="str">
        <f>IF(E82&gt;0.005,"December","")</f>
        <v/>
      </c>
      <c r="C83" s="13">
        <f t="shared" si="9"/>
        <v>0</v>
      </c>
      <c r="D83" s="13">
        <f t="shared" si="10"/>
        <v>0</v>
      </c>
      <c r="E83" s="13">
        <f t="shared" si="11"/>
        <v>0</v>
      </c>
      <c r="F83" s="3"/>
    </row>
    <row r="84" spans="2:6">
      <c r="B84" s="14" t="str">
        <f>"Total "&amp;YEAR($B$9)+4</f>
        <v>Total 2023</v>
      </c>
      <c r="C84" s="15">
        <f>SUM(C72:C83)</f>
        <v>0</v>
      </c>
      <c r="D84" s="15">
        <f>SUM(D72:D83)</f>
        <v>0</v>
      </c>
      <c r="E84" s="15">
        <f>SUM(C84:D84)</f>
        <v>0</v>
      </c>
      <c r="F84" s="3"/>
    </row>
    <row r="85" spans="2:6">
      <c r="B85" s="2"/>
      <c r="C85" s="17"/>
      <c r="D85" s="17"/>
      <c r="E85" s="13"/>
      <c r="F85" s="3"/>
    </row>
    <row r="86" spans="2:6">
      <c r="B86" s="3"/>
      <c r="C86" s="12" t="s">
        <v>31</v>
      </c>
      <c r="D86" s="12" t="s">
        <v>32</v>
      </c>
      <c r="E86" s="12" t="s">
        <v>33</v>
      </c>
      <c r="F86" s="3"/>
    </row>
    <row r="87" spans="2:6">
      <c r="B87" s="1" t="str">
        <f>IF(E83&gt;0.005,"January","")</f>
        <v/>
      </c>
      <c r="C87" s="13">
        <f>IF(E83&gt;0,ROUND(E83*($E$4/1200),2),0)</f>
        <v>0</v>
      </c>
      <c r="D87" s="13">
        <f>IF(E83&lt;$C$6,E83,$C$6-C87)</f>
        <v>0</v>
      </c>
      <c r="E87" s="13">
        <f>IF(E83-D87&gt;0,E83-D87,0)</f>
        <v>0</v>
      </c>
      <c r="F87" s="3"/>
    </row>
    <row r="88" spans="2:6">
      <c r="B88" s="1" t="str">
        <f>IF(E87&gt;0.005,"February","")</f>
        <v/>
      </c>
      <c r="C88" s="13">
        <f t="shared" ref="C88:C98" si="12">IF(E87&gt;0,ROUND(E87*($E$4/1200),2),0)</f>
        <v>0</v>
      </c>
      <c r="D88" s="13">
        <f t="shared" ref="D88:D98" si="13">IF(E87&lt;$C$6,E87,$C$6-C88)</f>
        <v>0</v>
      </c>
      <c r="E88" s="13">
        <f t="shared" ref="E88:E98" si="14">IF(E87-D88&gt;0,E87-D88,0)</f>
        <v>0</v>
      </c>
      <c r="F88" s="3"/>
    </row>
    <row r="89" spans="2:6">
      <c r="B89" s="1" t="str">
        <f>IF(E88&gt;0.005,"March","")</f>
        <v/>
      </c>
      <c r="C89" s="13">
        <f t="shared" si="12"/>
        <v>0</v>
      </c>
      <c r="D89" s="13">
        <f t="shared" si="13"/>
        <v>0</v>
      </c>
      <c r="E89" s="13">
        <f t="shared" si="14"/>
        <v>0</v>
      </c>
      <c r="F89" s="3"/>
    </row>
    <row r="90" spans="2:6">
      <c r="B90" s="1" t="str">
        <f>IF(E89&gt;0.005,"April","")</f>
        <v/>
      </c>
      <c r="C90" s="13">
        <f t="shared" si="12"/>
        <v>0</v>
      </c>
      <c r="D90" s="13">
        <f t="shared" si="13"/>
        <v>0</v>
      </c>
      <c r="E90" s="13">
        <f t="shared" si="14"/>
        <v>0</v>
      </c>
      <c r="F90" s="3"/>
    </row>
    <row r="91" spans="2:6">
      <c r="B91" s="1" t="str">
        <f>IF(E90&gt;0.005,"May","")</f>
        <v/>
      </c>
      <c r="C91" s="13">
        <f t="shared" si="12"/>
        <v>0</v>
      </c>
      <c r="D91" s="13">
        <f t="shared" si="13"/>
        <v>0</v>
      </c>
      <c r="E91" s="13">
        <f t="shared" si="14"/>
        <v>0</v>
      </c>
      <c r="F91" s="3"/>
    </row>
    <row r="92" spans="2:6">
      <c r="B92" s="1" t="str">
        <f>IF(E91&gt;0.005,"June","")</f>
        <v/>
      </c>
      <c r="C92" s="13">
        <f t="shared" si="12"/>
        <v>0</v>
      </c>
      <c r="D92" s="13">
        <f t="shared" si="13"/>
        <v>0</v>
      </c>
      <c r="E92" s="13">
        <f t="shared" si="14"/>
        <v>0</v>
      </c>
      <c r="F92" s="3"/>
    </row>
    <row r="93" spans="2:6">
      <c r="B93" s="1" t="str">
        <f>IF(E92&gt;0.005,"July","")</f>
        <v/>
      </c>
      <c r="C93" s="13">
        <f t="shared" si="12"/>
        <v>0</v>
      </c>
      <c r="D93" s="13">
        <f t="shared" si="13"/>
        <v>0</v>
      </c>
      <c r="E93" s="13">
        <f t="shared" si="14"/>
        <v>0</v>
      </c>
      <c r="F93" s="3"/>
    </row>
    <row r="94" spans="2:6">
      <c r="B94" s="1" t="str">
        <f>IF(E93&gt;0.005,"August","")</f>
        <v/>
      </c>
      <c r="C94" s="13">
        <f t="shared" si="12"/>
        <v>0</v>
      </c>
      <c r="D94" s="13">
        <f t="shared" si="13"/>
        <v>0</v>
      </c>
      <c r="E94" s="13">
        <f t="shared" si="14"/>
        <v>0</v>
      </c>
      <c r="F94" s="3"/>
    </row>
    <row r="95" spans="2:6">
      <c r="B95" s="1" t="str">
        <f>IF(E94&gt;0.005,"September","")</f>
        <v/>
      </c>
      <c r="C95" s="13">
        <f t="shared" si="12"/>
        <v>0</v>
      </c>
      <c r="D95" s="13">
        <f t="shared" si="13"/>
        <v>0</v>
      </c>
      <c r="E95" s="13">
        <f t="shared" si="14"/>
        <v>0</v>
      </c>
      <c r="F95" s="3"/>
    </row>
    <row r="96" spans="2:6">
      <c r="B96" s="1" t="str">
        <f>IF(E95&gt;0.005,"October","")</f>
        <v/>
      </c>
      <c r="C96" s="13">
        <f t="shared" si="12"/>
        <v>0</v>
      </c>
      <c r="D96" s="13">
        <f t="shared" si="13"/>
        <v>0</v>
      </c>
      <c r="E96" s="13">
        <f t="shared" si="14"/>
        <v>0</v>
      </c>
      <c r="F96" s="3"/>
    </row>
    <row r="97" spans="2:6">
      <c r="B97" s="1" t="str">
        <f>IF(E96&gt;0.005,"November","")</f>
        <v/>
      </c>
      <c r="C97" s="13">
        <f t="shared" si="12"/>
        <v>0</v>
      </c>
      <c r="D97" s="13">
        <f t="shared" si="13"/>
        <v>0</v>
      </c>
      <c r="E97" s="13">
        <f t="shared" si="14"/>
        <v>0</v>
      </c>
      <c r="F97" s="3"/>
    </row>
    <row r="98" spans="2:6">
      <c r="B98" s="1" t="str">
        <f>IF(E97&gt;0.005,"December","")</f>
        <v/>
      </c>
      <c r="C98" s="13">
        <f t="shared" si="12"/>
        <v>0</v>
      </c>
      <c r="D98" s="13">
        <f t="shared" si="13"/>
        <v>0</v>
      </c>
      <c r="E98" s="13">
        <f t="shared" si="14"/>
        <v>0</v>
      </c>
      <c r="F98" s="3"/>
    </row>
    <row r="99" spans="2:6">
      <c r="B99" s="14" t="str">
        <f>"Total "&amp;YEAR($B$9)+5</f>
        <v>Total 2024</v>
      </c>
      <c r="C99" s="15">
        <f>SUM(C87:C98)</f>
        <v>0</v>
      </c>
      <c r="D99" s="15">
        <f>SUM(D87:D98)</f>
        <v>0</v>
      </c>
      <c r="E99" s="15">
        <f>SUM(C99:D99)</f>
        <v>0</v>
      </c>
      <c r="F99" s="3"/>
    </row>
    <row r="100" spans="2:6">
      <c r="B100" s="3"/>
      <c r="C100" s="13"/>
      <c r="D100" s="13"/>
      <c r="E100" s="13"/>
      <c r="F100" s="3"/>
    </row>
    <row r="101" spans="2:6">
      <c r="B101" s="3"/>
      <c r="C101" s="12" t="s">
        <v>31</v>
      </c>
      <c r="D101" s="12" t="s">
        <v>32</v>
      </c>
      <c r="E101" s="12" t="s">
        <v>33</v>
      </c>
      <c r="F101" s="3"/>
    </row>
    <row r="102" spans="2:6">
      <c r="B102" s="1" t="str">
        <f>IF(E98&gt;0.005,"January","")</f>
        <v/>
      </c>
      <c r="C102" s="13">
        <f>IF(E98&gt;0,ROUND(E98*($E$4/1200),2),0)</f>
        <v>0</v>
      </c>
      <c r="D102" s="13">
        <f>IF(E98&lt;$C$6,E98,$C$6-C102)</f>
        <v>0</v>
      </c>
      <c r="E102" s="13">
        <f>IF(E98-D102&gt;0,E98-D102,0)</f>
        <v>0</v>
      </c>
      <c r="F102" s="3"/>
    </row>
    <row r="103" spans="2:6">
      <c r="B103" s="1" t="str">
        <f>IF(E102&gt;0.005,"February","")</f>
        <v/>
      </c>
      <c r="C103" s="13">
        <f t="shared" ref="C103:C113" si="15">IF(E102&gt;0,ROUND(E102*($E$4/1200),2),0)</f>
        <v>0</v>
      </c>
      <c r="D103" s="13">
        <f t="shared" ref="D103:D113" si="16">IF(E102&lt;$C$6,E102,$C$6-C103)</f>
        <v>0</v>
      </c>
      <c r="E103" s="13">
        <f t="shared" ref="E103:E113" si="17">IF(E102-D103&gt;0,E102-D103,0)</f>
        <v>0</v>
      </c>
      <c r="F103" s="3"/>
    </row>
    <row r="104" spans="2:6">
      <c r="B104" s="1" t="str">
        <f>IF(E103&gt;0.005,"March","")</f>
        <v/>
      </c>
      <c r="C104" s="13">
        <f t="shared" si="15"/>
        <v>0</v>
      </c>
      <c r="D104" s="13">
        <f t="shared" si="16"/>
        <v>0</v>
      </c>
      <c r="E104" s="13">
        <f t="shared" si="17"/>
        <v>0</v>
      </c>
      <c r="F104" s="3"/>
    </row>
    <row r="105" spans="2:6">
      <c r="B105" s="1" t="str">
        <f>IF(E104&gt;0.005,"April","")</f>
        <v/>
      </c>
      <c r="C105" s="13">
        <f t="shared" si="15"/>
        <v>0</v>
      </c>
      <c r="D105" s="13">
        <f t="shared" si="16"/>
        <v>0</v>
      </c>
      <c r="E105" s="13">
        <f t="shared" si="17"/>
        <v>0</v>
      </c>
      <c r="F105" s="3"/>
    </row>
    <row r="106" spans="2:6">
      <c r="B106" s="1" t="str">
        <f>IF(E105&gt;0.005,"May","")</f>
        <v/>
      </c>
      <c r="C106" s="13">
        <f t="shared" si="15"/>
        <v>0</v>
      </c>
      <c r="D106" s="13">
        <f t="shared" si="16"/>
        <v>0</v>
      </c>
      <c r="E106" s="13">
        <f t="shared" si="17"/>
        <v>0</v>
      </c>
      <c r="F106" s="3"/>
    </row>
    <row r="107" spans="2:6">
      <c r="B107" s="1" t="str">
        <f>IF(E106&gt;0.005,"June","")</f>
        <v/>
      </c>
      <c r="C107" s="13">
        <f t="shared" si="15"/>
        <v>0</v>
      </c>
      <c r="D107" s="13">
        <f t="shared" si="16"/>
        <v>0</v>
      </c>
      <c r="E107" s="13">
        <f t="shared" si="17"/>
        <v>0</v>
      </c>
      <c r="F107" s="3"/>
    </row>
    <row r="108" spans="2:6">
      <c r="B108" s="1" t="str">
        <f>IF(E107&gt;0.005,"July","")</f>
        <v/>
      </c>
      <c r="C108" s="13">
        <f t="shared" si="15"/>
        <v>0</v>
      </c>
      <c r="D108" s="13">
        <f t="shared" si="16"/>
        <v>0</v>
      </c>
      <c r="E108" s="13">
        <f t="shared" si="17"/>
        <v>0</v>
      </c>
      <c r="F108" s="3"/>
    </row>
    <row r="109" spans="2:6">
      <c r="B109" s="1" t="str">
        <f>IF(E108&gt;0.005,"August","")</f>
        <v/>
      </c>
      <c r="C109" s="13">
        <f t="shared" si="15"/>
        <v>0</v>
      </c>
      <c r="D109" s="13">
        <f t="shared" si="16"/>
        <v>0</v>
      </c>
      <c r="E109" s="13">
        <f t="shared" si="17"/>
        <v>0</v>
      </c>
      <c r="F109" s="3"/>
    </row>
    <row r="110" spans="2:6">
      <c r="B110" s="1" t="str">
        <f>IF(E109&gt;0.005,"September","")</f>
        <v/>
      </c>
      <c r="C110" s="13">
        <f t="shared" si="15"/>
        <v>0</v>
      </c>
      <c r="D110" s="13">
        <f t="shared" si="16"/>
        <v>0</v>
      </c>
      <c r="E110" s="13">
        <f t="shared" si="17"/>
        <v>0</v>
      </c>
      <c r="F110" s="3"/>
    </row>
    <row r="111" spans="2:6">
      <c r="B111" s="1" t="str">
        <f>IF(E110&gt;0.005,"October","")</f>
        <v/>
      </c>
      <c r="C111" s="13">
        <f t="shared" si="15"/>
        <v>0</v>
      </c>
      <c r="D111" s="13">
        <f t="shared" si="16"/>
        <v>0</v>
      </c>
      <c r="E111" s="13">
        <f t="shared" si="17"/>
        <v>0</v>
      </c>
      <c r="F111" s="3"/>
    </row>
    <row r="112" spans="2:6">
      <c r="B112" s="1" t="str">
        <f>IF(E111&gt;0.005,"November","")</f>
        <v/>
      </c>
      <c r="C112" s="13">
        <f t="shared" si="15"/>
        <v>0</v>
      </c>
      <c r="D112" s="13">
        <f t="shared" si="16"/>
        <v>0</v>
      </c>
      <c r="E112" s="13">
        <f t="shared" si="17"/>
        <v>0</v>
      </c>
      <c r="F112" s="3"/>
    </row>
    <row r="113" spans="2:6">
      <c r="B113" s="1" t="str">
        <f>IF(E112&gt;0.005,"December","")</f>
        <v/>
      </c>
      <c r="C113" s="13">
        <f t="shared" si="15"/>
        <v>0</v>
      </c>
      <c r="D113" s="13">
        <f t="shared" si="16"/>
        <v>0</v>
      </c>
      <c r="E113" s="13">
        <f t="shared" si="17"/>
        <v>0</v>
      </c>
      <c r="F113" s="3"/>
    </row>
    <row r="114" spans="2:6">
      <c r="B114" s="14" t="str">
        <f>"Total "&amp;YEAR($B$9)+6</f>
        <v>Total 2025</v>
      </c>
      <c r="C114" s="15">
        <f>SUM(C102:C113)</f>
        <v>0</v>
      </c>
      <c r="D114" s="15">
        <f>SUM(D102:D113)</f>
        <v>0</v>
      </c>
      <c r="E114" s="15">
        <f>SUM(C114:D114)</f>
        <v>0</v>
      </c>
      <c r="F114" s="3"/>
    </row>
    <row r="115" spans="2:6">
      <c r="B115" s="3"/>
      <c r="C115" s="13"/>
      <c r="D115" s="13"/>
      <c r="E115" s="13"/>
      <c r="F115" s="3"/>
    </row>
    <row r="116" spans="2:6">
      <c r="B116" s="3"/>
      <c r="C116" s="12" t="s">
        <v>31</v>
      </c>
      <c r="D116" s="12" t="s">
        <v>32</v>
      </c>
      <c r="E116" s="12" t="s">
        <v>33</v>
      </c>
      <c r="F116" s="3"/>
    </row>
    <row r="117" spans="2:6">
      <c r="B117" s="1" t="str">
        <f>IF(E113&gt;0.005,"January","")</f>
        <v/>
      </c>
      <c r="C117" s="13">
        <f>IF(E113&gt;0,ROUND(E113*($E$4/1200),2),0)</f>
        <v>0</v>
      </c>
      <c r="D117" s="13">
        <f>IF(E113&lt;$C$6,E113,$C$6-C117)</f>
        <v>0</v>
      </c>
      <c r="E117" s="13">
        <f>IF(E113-D117&gt;0,E113-D117,0)</f>
        <v>0</v>
      </c>
      <c r="F117" s="3"/>
    </row>
    <row r="118" spans="2:6">
      <c r="B118" s="1" t="str">
        <f>IF(E117&gt;0.005,"February","")</f>
        <v/>
      </c>
      <c r="C118" s="13">
        <f t="shared" ref="C118:C128" si="18">IF(E117&gt;0,ROUND(E117*($E$4/1200),2),0)</f>
        <v>0</v>
      </c>
      <c r="D118" s="13">
        <f t="shared" ref="D118:D128" si="19">IF(E117&lt;$C$6,E117,$C$6-C118)</f>
        <v>0</v>
      </c>
      <c r="E118" s="13">
        <f t="shared" ref="E118:E128" si="20">IF(E117-D118&gt;0,E117-D118,0)</f>
        <v>0</v>
      </c>
      <c r="F118" s="3"/>
    </row>
    <row r="119" spans="2:6">
      <c r="B119" s="1" t="str">
        <f>IF(E118&gt;0.005,"March","")</f>
        <v/>
      </c>
      <c r="C119" s="13">
        <f t="shared" si="18"/>
        <v>0</v>
      </c>
      <c r="D119" s="13">
        <f t="shared" si="19"/>
        <v>0</v>
      </c>
      <c r="E119" s="13">
        <f t="shared" si="20"/>
        <v>0</v>
      </c>
      <c r="F119" s="3"/>
    </row>
    <row r="120" spans="2:6">
      <c r="B120" s="1" t="str">
        <f>IF(E119&gt;0.005,"April","")</f>
        <v/>
      </c>
      <c r="C120" s="13">
        <f t="shared" si="18"/>
        <v>0</v>
      </c>
      <c r="D120" s="13">
        <f t="shared" si="19"/>
        <v>0</v>
      </c>
      <c r="E120" s="13">
        <f t="shared" si="20"/>
        <v>0</v>
      </c>
      <c r="F120" s="3"/>
    </row>
    <row r="121" spans="2:6">
      <c r="B121" s="1" t="str">
        <f>IF(E120&gt;0.005,"May","")</f>
        <v/>
      </c>
      <c r="C121" s="13">
        <f t="shared" si="18"/>
        <v>0</v>
      </c>
      <c r="D121" s="13">
        <f t="shared" si="19"/>
        <v>0</v>
      </c>
      <c r="E121" s="13">
        <f t="shared" si="20"/>
        <v>0</v>
      </c>
      <c r="F121" s="3"/>
    </row>
    <row r="122" spans="2:6">
      <c r="B122" s="1" t="str">
        <f>IF(E121&gt;0.005,"June","")</f>
        <v/>
      </c>
      <c r="C122" s="13">
        <f t="shared" si="18"/>
        <v>0</v>
      </c>
      <c r="D122" s="13">
        <f t="shared" si="19"/>
        <v>0</v>
      </c>
      <c r="E122" s="13">
        <f t="shared" si="20"/>
        <v>0</v>
      </c>
      <c r="F122" s="3"/>
    </row>
    <row r="123" spans="2:6">
      <c r="B123" s="1" t="str">
        <f>IF(E122&gt;0.005,"July","")</f>
        <v/>
      </c>
      <c r="C123" s="13">
        <f t="shared" si="18"/>
        <v>0</v>
      </c>
      <c r="D123" s="13">
        <f t="shared" si="19"/>
        <v>0</v>
      </c>
      <c r="E123" s="13">
        <f t="shared" si="20"/>
        <v>0</v>
      </c>
      <c r="F123" s="3"/>
    </row>
    <row r="124" spans="2:6">
      <c r="B124" s="1" t="str">
        <f>IF(E123&gt;0.005,"August","")</f>
        <v/>
      </c>
      <c r="C124" s="13">
        <f t="shared" si="18"/>
        <v>0</v>
      </c>
      <c r="D124" s="13">
        <f t="shared" si="19"/>
        <v>0</v>
      </c>
      <c r="E124" s="13">
        <f t="shared" si="20"/>
        <v>0</v>
      </c>
      <c r="F124" s="3"/>
    </row>
    <row r="125" spans="2:6">
      <c r="B125" s="1" t="str">
        <f>IF(E124&gt;0.005,"September","")</f>
        <v/>
      </c>
      <c r="C125" s="13">
        <f t="shared" si="18"/>
        <v>0</v>
      </c>
      <c r="D125" s="13">
        <f t="shared" si="19"/>
        <v>0</v>
      </c>
      <c r="E125" s="13">
        <f t="shared" si="20"/>
        <v>0</v>
      </c>
      <c r="F125" s="3"/>
    </row>
    <row r="126" spans="2:6">
      <c r="B126" s="1" t="str">
        <f>IF(E125&gt;0.005,"October","")</f>
        <v/>
      </c>
      <c r="C126" s="13">
        <f t="shared" si="18"/>
        <v>0</v>
      </c>
      <c r="D126" s="13">
        <f t="shared" si="19"/>
        <v>0</v>
      </c>
      <c r="E126" s="13">
        <f t="shared" si="20"/>
        <v>0</v>
      </c>
      <c r="F126" s="3"/>
    </row>
    <row r="127" spans="2:6">
      <c r="B127" s="1" t="str">
        <f>IF(E126&gt;0.005,"November","")</f>
        <v/>
      </c>
      <c r="C127" s="13">
        <f t="shared" si="18"/>
        <v>0</v>
      </c>
      <c r="D127" s="13">
        <f t="shared" si="19"/>
        <v>0</v>
      </c>
      <c r="E127" s="13">
        <f t="shared" si="20"/>
        <v>0</v>
      </c>
      <c r="F127" s="3"/>
    </row>
    <row r="128" spans="2:6">
      <c r="B128" s="1" t="str">
        <f>IF(E127&gt;0.005,"December","")</f>
        <v/>
      </c>
      <c r="C128" s="13">
        <f t="shared" si="18"/>
        <v>0</v>
      </c>
      <c r="D128" s="13">
        <f t="shared" si="19"/>
        <v>0</v>
      </c>
      <c r="E128" s="13">
        <f t="shared" si="20"/>
        <v>0</v>
      </c>
      <c r="F128" s="3"/>
    </row>
    <row r="129" spans="2:6">
      <c r="B129" s="14" t="str">
        <f>"Total "&amp;YEAR($B$9)+7</f>
        <v>Total 2026</v>
      </c>
      <c r="C129" s="15">
        <f>SUM(C117:C128)</f>
        <v>0</v>
      </c>
      <c r="D129" s="15">
        <f>SUM(D117:D128)</f>
        <v>0</v>
      </c>
      <c r="E129" s="15">
        <f>SUM(C129:D129)</f>
        <v>0</v>
      </c>
      <c r="F129" s="3"/>
    </row>
    <row r="130" spans="2:6">
      <c r="B130" s="2"/>
      <c r="C130" s="17"/>
      <c r="D130" s="17"/>
      <c r="E130" s="13"/>
      <c r="F130" s="3"/>
    </row>
    <row r="131" spans="2:6">
      <c r="B131" s="3"/>
      <c r="C131" s="12" t="s">
        <v>31</v>
      </c>
      <c r="D131" s="12" t="s">
        <v>32</v>
      </c>
      <c r="E131" s="12" t="s">
        <v>33</v>
      </c>
      <c r="F131" s="3"/>
    </row>
    <row r="132" spans="2:6">
      <c r="B132" s="1" t="str">
        <f>IF(E128&gt;0.005,"January","")</f>
        <v/>
      </c>
      <c r="C132" s="13">
        <f>IF(E128&gt;0,ROUND(E128*($E$4/1200),2),0)</f>
        <v>0</v>
      </c>
      <c r="D132" s="13">
        <f>IF(E128&lt;$C$6,E128,$C$6-C132)</f>
        <v>0</v>
      </c>
      <c r="E132" s="13">
        <f>IF(E128-D132&gt;0,E128-D132,0)</f>
        <v>0</v>
      </c>
      <c r="F132" s="3"/>
    </row>
    <row r="133" spans="2:6">
      <c r="B133" s="1" t="str">
        <f>IF(E132&gt;0.005,"February","")</f>
        <v/>
      </c>
      <c r="C133" s="13">
        <f t="shared" ref="C133:C143" si="21">IF(E132&gt;0,ROUND(E132*($E$4/1200),2),0)</f>
        <v>0</v>
      </c>
      <c r="D133" s="13">
        <f t="shared" ref="D133:D143" si="22">IF(E132&lt;$C$6,E132,$C$6-C133)</f>
        <v>0</v>
      </c>
      <c r="E133" s="13">
        <f t="shared" ref="E133:E143" si="23">IF(E132-D133&gt;0,E132-D133,0)</f>
        <v>0</v>
      </c>
      <c r="F133" s="3"/>
    </row>
    <row r="134" spans="2:6">
      <c r="B134" s="1" t="str">
        <f>IF(E133&gt;0.005,"March","")</f>
        <v/>
      </c>
      <c r="C134" s="13">
        <f t="shared" si="21"/>
        <v>0</v>
      </c>
      <c r="D134" s="13">
        <f t="shared" si="22"/>
        <v>0</v>
      </c>
      <c r="E134" s="13">
        <f t="shared" si="23"/>
        <v>0</v>
      </c>
      <c r="F134" s="3"/>
    </row>
    <row r="135" spans="2:6">
      <c r="B135" s="1" t="str">
        <f>IF(E134&gt;0.005,"April","")</f>
        <v/>
      </c>
      <c r="C135" s="13">
        <f t="shared" si="21"/>
        <v>0</v>
      </c>
      <c r="D135" s="13">
        <f t="shared" si="22"/>
        <v>0</v>
      </c>
      <c r="E135" s="13">
        <f t="shared" si="23"/>
        <v>0</v>
      </c>
      <c r="F135" s="3"/>
    </row>
    <row r="136" spans="2:6">
      <c r="B136" s="1" t="str">
        <f>IF(E135&gt;0.005,"May","")</f>
        <v/>
      </c>
      <c r="C136" s="13">
        <f t="shared" si="21"/>
        <v>0</v>
      </c>
      <c r="D136" s="13">
        <f t="shared" si="22"/>
        <v>0</v>
      </c>
      <c r="E136" s="13">
        <f t="shared" si="23"/>
        <v>0</v>
      </c>
      <c r="F136" s="3"/>
    </row>
    <row r="137" spans="2:6">
      <c r="B137" s="1" t="str">
        <f>IF(E136&gt;0.005,"June","")</f>
        <v/>
      </c>
      <c r="C137" s="13">
        <f t="shared" si="21"/>
        <v>0</v>
      </c>
      <c r="D137" s="13">
        <f t="shared" si="22"/>
        <v>0</v>
      </c>
      <c r="E137" s="13">
        <f t="shared" si="23"/>
        <v>0</v>
      </c>
      <c r="F137" s="3"/>
    </row>
    <row r="138" spans="2:6">
      <c r="B138" s="1" t="str">
        <f>IF(E137&gt;0.005,"July","")</f>
        <v/>
      </c>
      <c r="C138" s="13">
        <f t="shared" si="21"/>
        <v>0</v>
      </c>
      <c r="D138" s="13">
        <f t="shared" si="22"/>
        <v>0</v>
      </c>
      <c r="E138" s="13">
        <f t="shared" si="23"/>
        <v>0</v>
      </c>
      <c r="F138" s="3"/>
    </row>
    <row r="139" spans="2:6">
      <c r="B139" s="1" t="str">
        <f>IF(E138&gt;0.005,"August","")</f>
        <v/>
      </c>
      <c r="C139" s="13">
        <f t="shared" si="21"/>
        <v>0</v>
      </c>
      <c r="D139" s="13">
        <f t="shared" si="22"/>
        <v>0</v>
      </c>
      <c r="E139" s="13">
        <f t="shared" si="23"/>
        <v>0</v>
      </c>
      <c r="F139" s="3"/>
    </row>
    <row r="140" spans="2:6">
      <c r="B140" s="1" t="str">
        <f>IF(E139&gt;0.005,"September","")</f>
        <v/>
      </c>
      <c r="C140" s="13">
        <f t="shared" si="21"/>
        <v>0</v>
      </c>
      <c r="D140" s="13">
        <f t="shared" si="22"/>
        <v>0</v>
      </c>
      <c r="E140" s="13">
        <f t="shared" si="23"/>
        <v>0</v>
      </c>
      <c r="F140" s="3"/>
    </row>
    <row r="141" spans="2:6">
      <c r="B141" s="1" t="str">
        <f>IF(E140&gt;0.005,"October","")</f>
        <v/>
      </c>
      <c r="C141" s="13">
        <f t="shared" si="21"/>
        <v>0</v>
      </c>
      <c r="D141" s="13">
        <f t="shared" si="22"/>
        <v>0</v>
      </c>
      <c r="E141" s="13">
        <f t="shared" si="23"/>
        <v>0</v>
      </c>
      <c r="F141" s="3"/>
    </row>
    <row r="142" spans="2:6">
      <c r="B142" s="1" t="str">
        <f>IF(E141&gt;0.005,"November","")</f>
        <v/>
      </c>
      <c r="C142" s="13">
        <f t="shared" si="21"/>
        <v>0</v>
      </c>
      <c r="D142" s="13">
        <f t="shared" si="22"/>
        <v>0</v>
      </c>
      <c r="E142" s="13">
        <f t="shared" si="23"/>
        <v>0</v>
      </c>
      <c r="F142" s="3"/>
    </row>
    <row r="143" spans="2:6">
      <c r="B143" s="1" t="str">
        <f>IF(E142&gt;0.005,"December","")</f>
        <v/>
      </c>
      <c r="C143" s="13">
        <f t="shared" si="21"/>
        <v>0</v>
      </c>
      <c r="D143" s="13">
        <f t="shared" si="22"/>
        <v>0</v>
      </c>
      <c r="E143" s="13">
        <f t="shared" si="23"/>
        <v>0</v>
      </c>
      <c r="F143" s="3"/>
    </row>
    <row r="144" spans="2:6">
      <c r="B144" s="14" t="str">
        <f>"Total "&amp;YEAR($B$9)+8</f>
        <v>Total 2027</v>
      </c>
      <c r="C144" s="15">
        <f>SUM(C132:C143)</f>
        <v>0</v>
      </c>
      <c r="D144" s="15">
        <f>SUM(D132:D143)</f>
        <v>0</v>
      </c>
      <c r="E144" s="15">
        <f>SUM(C144:D144)</f>
        <v>0</v>
      </c>
      <c r="F144" s="3"/>
    </row>
    <row r="145" spans="2:6">
      <c r="B145" s="3"/>
      <c r="C145" s="13"/>
      <c r="D145" s="13"/>
      <c r="E145" s="13"/>
      <c r="F145" s="3"/>
    </row>
    <row r="146" spans="2:6">
      <c r="B146" s="3"/>
      <c r="C146" s="12" t="s">
        <v>31</v>
      </c>
      <c r="D146" s="12" t="s">
        <v>32</v>
      </c>
      <c r="E146" s="12" t="s">
        <v>33</v>
      </c>
      <c r="F146" s="3"/>
    </row>
    <row r="147" spans="2:6">
      <c r="B147" s="1" t="str">
        <f>IF(E143&gt;0.005,"January","")</f>
        <v/>
      </c>
      <c r="C147" s="13">
        <f>IF(E143&gt;0,ROUND(E143*($E$4/1200),2),0)</f>
        <v>0</v>
      </c>
      <c r="D147" s="13">
        <f>IF(E143&lt;$C$6,E143,$C$6-C147)</f>
        <v>0</v>
      </c>
      <c r="E147" s="13">
        <f>IF(E143-D147&gt;0,E143-D147,0)</f>
        <v>0</v>
      </c>
      <c r="F147" s="3"/>
    </row>
    <row r="148" spans="2:6">
      <c r="B148" s="1" t="str">
        <f>IF(E147&gt;0.005,"February","")</f>
        <v/>
      </c>
      <c r="C148" s="13">
        <f t="shared" ref="C148:C158" si="24">IF(E147&gt;0,ROUND(E147*($E$4/1200),2),0)</f>
        <v>0</v>
      </c>
      <c r="D148" s="13">
        <f t="shared" ref="D148:D158" si="25">IF(E147&lt;$C$6,E147,$C$6-C148)</f>
        <v>0</v>
      </c>
      <c r="E148" s="13">
        <f t="shared" ref="E148:E158" si="26">IF(E147-D148&gt;0,E147-D148,0)</f>
        <v>0</v>
      </c>
      <c r="F148" s="3"/>
    </row>
    <row r="149" spans="2:6">
      <c r="B149" s="1" t="str">
        <f>IF(E148&gt;0.005,"March","")</f>
        <v/>
      </c>
      <c r="C149" s="13">
        <f t="shared" si="24"/>
        <v>0</v>
      </c>
      <c r="D149" s="13">
        <f t="shared" si="25"/>
        <v>0</v>
      </c>
      <c r="E149" s="13">
        <f t="shared" si="26"/>
        <v>0</v>
      </c>
      <c r="F149" s="3"/>
    </row>
    <row r="150" spans="2:6">
      <c r="B150" s="1" t="str">
        <f>IF(E149&gt;0.005,"April","")</f>
        <v/>
      </c>
      <c r="C150" s="13">
        <f t="shared" si="24"/>
        <v>0</v>
      </c>
      <c r="D150" s="13">
        <f t="shared" si="25"/>
        <v>0</v>
      </c>
      <c r="E150" s="13">
        <f t="shared" si="26"/>
        <v>0</v>
      </c>
      <c r="F150" s="3"/>
    </row>
    <row r="151" spans="2:6">
      <c r="B151" s="1" t="str">
        <f>IF(E150&gt;0.005,"May","")</f>
        <v/>
      </c>
      <c r="C151" s="13">
        <f t="shared" si="24"/>
        <v>0</v>
      </c>
      <c r="D151" s="13">
        <f t="shared" si="25"/>
        <v>0</v>
      </c>
      <c r="E151" s="13">
        <f t="shared" si="26"/>
        <v>0</v>
      </c>
      <c r="F151" s="3"/>
    </row>
    <row r="152" spans="2:6">
      <c r="B152" s="1" t="str">
        <f>IF(E151&gt;0.005,"June","")</f>
        <v/>
      </c>
      <c r="C152" s="13">
        <f t="shared" si="24"/>
        <v>0</v>
      </c>
      <c r="D152" s="13">
        <f t="shared" si="25"/>
        <v>0</v>
      </c>
      <c r="E152" s="13">
        <f t="shared" si="26"/>
        <v>0</v>
      </c>
      <c r="F152" s="3"/>
    </row>
    <row r="153" spans="2:6">
      <c r="B153" s="1" t="str">
        <f>IF(E152&gt;0.005,"July","")</f>
        <v/>
      </c>
      <c r="C153" s="13">
        <f t="shared" si="24"/>
        <v>0</v>
      </c>
      <c r="D153" s="13">
        <f t="shared" si="25"/>
        <v>0</v>
      </c>
      <c r="E153" s="13">
        <f t="shared" si="26"/>
        <v>0</v>
      </c>
      <c r="F153" s="3"/>
    </row>
    <row r="154" spans="2:6">
      <c r="B154" s="1" t="str">
        <f>IF(E153&gt;0.005,"August","")</f>
        <v/>
      </c>
      <c r="C154" s="13">
        <f t="shared" si="24"/>
        <v>0</v>
      </c>
      <c r="D154" s="13">
        <f t="shared" si="25"/>
        <v>0</v>
      </c>
      <c r="E154" s="13">
        <f t="shared" si="26"/>
        <v>0</v>
      </c>
      <c r="F154" s="3"/>
    </row>
    <row r="155" spans="2:6">
      <c r="B155" s="1" t="str">
        <f>IF(E154&gt;0.005,"September","")</f>
        <v/>
      </c>
      <c r="C155" s="13">
        <f t="shared" si="24"/>
        <v>0</v>
      </c>
      <c r="D155" s="13">
        <f t="shared" si="25"/>
        <v>0</v>
      </c>
      <c r="E155" s="13">
        <f t="shared" si="26"/>
        <v>0</v>
      </c>
      <c r="F155" s="3"/>
    </row>
    <row r="156" spans="2:6">
      <c r="B156" s="1" t="str">
        <f>IF(E155&gt;0.005,"October","")</f>
        <v/>
      </c>
      <c r="C156" s="13">
        <f t="shared" si="24"/>
        <v>0</v>
      </c>
      <c r="D156" s="13">
        <f t="shared" si="25"/>
        <v>0</v>
      </c>
      <c r="E156" s="13">
        <f t="shared" si="26"/>
        <v>0</v>
      </c>
      <c r="F156" s="3"/>
    </row>
    <row r="157" spans="2:6">
      <c r="B157" s="1" t="str">
        <f>IF(E156&gt;0.005,"November","")</f>
        <v/>
      </c>
      <c r="C157" s="13">
        <f t="shared" si="24"/>
        <v>0</v>
      </c>
      <c r="D157" s="13">
        <f t="shared" si="25"/>
        <v>0</v>
      </c>
      <c r="E157" s="13">
        <f t="shared" si="26"/>
        <v>0</v>
      </c>
      <c r="F157" s="3"/>
    </row>
    <row r="158" spans="2:6">
      <c r="B158" s="1" t="str">
        <f>IF(E157&gt;0.005,"December","")</f>
        <v/>
      </c>
      <c r="C158" s="13">
        <f t="shared" si="24"/>
        <v>0</v>
      </c>
      <c r="D158" s="13">
        <f t="shared" si="25"/>
        <v>0</v>
      </c>
      <c r="E158" s="13">
        <f t="shared" si="26"/>
        <v>0</v>
      </c>
      <c r="F158" s="3"/>
    </row>
    <row r="159" spans="2:6">
      <c r="B159" s="14" t="str">
        <f>"Total "&amp;YEAR($B$9)+9</f>
        <v>Total 2028</v>
      </c>
      <c r="C159" s="15">
        <f>SUM(C147:C158)</f>
        <v>0</v>
      </c>
      <c r="D159" s="15">
        <f>SUM(D147:D158)</f>
        <v>0</v>
      </c>
      <c r="E159" s="15">
        <f>SUM(C159:D159)</f>
        <v>0</v>
      </c>
      <c r="F159" s="3"/>
    </row>
    <row r="160" spans="2:6">
      <c r="B160" s="3"/>
      <c r="C160" s="13"/>
      <c r="D160" s="13"/>
      <c r="E160" s="13"/>
      <c r="F160" s="3"/>
    </row>
    <row r="161" spans="2:6">
      <c r="B161" s="3"/>
      <c r="C161" s="12" t="s">
        <v>31</v>
      </c>
      <c r="D161" s="12" t="s">
        <v>32</v>
      </c>
      <c r="E161" s="12" t="s">
        <v>33</v>
      </c>
      <c r="F161" s="3"/>
    </row>
    <row r="162" spans="2:6">
      <c r="B162" s="1" t="str">
        <f>IF(E158&gt;0.005,"January","")</f>
        <v/>
      </c>
      <c r="C162" s="13">
        <f>IF(E158&gt;0,ROUND(E158*($E$4/1200),2),0)</f>
        <v>0</v>
      </c>
      <c r="D162" s="13">
        <f>IF(E158&lt;$C$6,E158,$C$6-C162)</f>
        <v>0</v>
      </c>
      <c r="E162" s="13">
        <f>IF(E158-D162&gt;0,E158-D162,0)</f>
        <v>0</v>
      </c>
      <c r="F162" s="3"/>
    </row>
    <row r="163" spans="2:6">
      <c r="B163" s="1" t="str">
        <f>IF(E162&gt;0.005,"February","")</f>
        <v/>
      </c>
      <c r="C163" s="13">
        <f t="shared" ref="C163:C173" si="27">IF(E162&gt;0,ROUND(E162*($E$4/1200),2),0)</f>
        <v>0</v>
      </c>
      <c r="D163" s="13">
        <f t="shared" ref="D163:D173" si="28">IF(E162&lt;$C$6,E162,$C$6-C163)</f>
        <v>0</v>
      </c>
      <c r="E163" s="13">
        <f t="shared" ref="E163:E173" si="29">IF(E162-D163&gt;0,E162-D163,0)</f>
        <v>0</v>
      </c>
      <c r="F163" s="3"/>
    </row>
    <row r="164" spans="2:6">
      <c r="B164" s="1" t="str">
        <f>IF(E163&gt;0.005,"March","")</f>
        <v/>
      </c>
      <c r="C164" s="13">
        <f t="shared" si="27"/>
        <v>0</v>
      </c>
      <c r="D164" s="13">
        <f t="shared" si="28"/>
        <v>0</v>
      </c>
      <c r="E164" s="13">
        <f t="shared" si="29"/>
        <v>0</v>
      </c>
      <c r="F164" s="3"/>
    </row>
    <row r="165" spans="2:6">
      <c r="B165" s="1" t="str">
        <f>IF(E164&gt;0.005,"April","")</f>
        <v/>
      </c>
      <c r="C165" s="13">
        <f t="shared" si="27"/>
        <v>0</v>
      </c>
      <c r="D165" s="13">
        <f t="shared" si="28"/>
        <v>0</v>
      </c>
      <c r="E165" s="13">
        <f t="shared" si="29"/>
        <v>0</v>
      </c>
      <c r="F165" s="3"/>
    </row>
    <row r="166" spans="2:6">
      <c r="B166" s="1" t="str">
        <f>IF(E165&gt;0.005,"May","")</f>
        <v/>
      </c>
      <c r="C166" s="13">
        <f t="shared" si="27"/>
        <v>0</v>
      </c>
      <c r="D166" s="13">
        <f t="shared" si="28"/>
        <v>0</v>
      </c>
      <c r="E166" s="13">
        <f t="shared" si="29"/>
        <v>0</v>
      </c>
      <c r="F166" s="3"/>
    </row>
    <row r="167" spans="2:6">
      <c r="B167" s="1" t="str">
        <f>IF(E166&gt;0.005,"June","")</f>
        <v/>
      </c>
      <c r="C167" s="13">
        <f t="shared" si="27"/>
        <v>0</v>
      </c>
      <c r="D167" s="13">
        <f t="shared" si="28"/>
        <v>0</v>
      </c>
      <c r="E167" s="13">
        <f t="shared" si="29"/>
        <v>0</v>
      </c>
      <c r="F167" s="3"/>
    </row>
    <row r="168" spans="2:6">
      <c r="B168" s="1" t="str">
        <f>IF(E167&gt;0.005,"July","")</f>
        <v/>
      </c>
      <c r="C168" s="13">
        <f t="shared" si="27"/>
        <v>0</v>
      </c>
      <c r="D168" s="13">
        <f t="shared" si="28"/>
        <v>0</v>
      </c>
      <c r="E168" s="13">
        <f t="shared" si="29"/>
        <v>0</v>
      </c>
      <c r="F168" s="3"/>
    </row>
    <row r="169" spans="2:6">
      <c r="B169" s="1" t="str">
        <f>IF(E168&gt;0.005,"August","")</f>
        <v/>
      </c>
      <c r="C169" s="13">
        <f t="shared" si="27"/>
        <v>0</v>
      </c>
      <c r="D169" s="13">
        <f t="shared" si="28"/>
        <v>0</v>
      </c>
      <c r="E169" s="13">
        <f t="shared" si="29"/>
        <v>0</v>
      </c>
      <c r="F169" s="3"/>
    </row>
    <row r="170" spans="2:6">
      <c r="B170" s="1" t="str">
        <f>IF(E169&gt;0.005,"September","")</f>
        <v/>
      </c>
      <c r="C170" s="13">
        <f t="shared" si="27"/>
        <v>0</v>
      </c>
      <c r="D170" s="13">
        <f t="shared" si="28"/>
        <v>0</v>
      </c>
      <c r="E170" s="13">
        <f t="shared" si="29"/>
        <v>0</v>
      </c>
      <c r="F170" s="3"/>
    </row>
    <row r="171" spans="2:6">
      <c r="B171" s="1" t="str">
        <f>IF(E170&gt;0.005,"October","")</f>
        <v/>
      </c>
      <c r="C171" s="13">
        <f t="shared" si="27"/>
        <v>0</v>
      </c>
      <c r="D171" s="13">
        <f t="shared" si="28"/>
        <v>0</v>
      </c>
      <c r="E171" s="13">
        <f t="shared" si="29"/>
        <v>0</v>
      </c>
      <c r="F171" s="3"/>
    </row>
    <row r="172" spans="2:6">
      <c r="B172" s="1" t="str">
        <f>IF(E171&gt;0.005,"November","")</f>
        <v/>
      </c>
      <c r="C172" s="13">
        <f t="shared" si="27"/>
        <v>0</v>
      </c>
      <c r="D172" s="13">
        <f t="shared" si="28"/>
        <v>0</v>
      </c>
      <c r="E172" s="13">
        <f t="shared" si="29"/>
        <v>0</v>
      </c>
      <c r="F172" s="3"/>
    </row>
    <row r="173" spans="2:6">
      <c r="B173" s="1" t="str">
        <f>IF(E172&gt;0.005,"December","")</f>
        <v/>
      </c>
      <c r="C173" s="13">
        <f t="shared" si="27"/>
        <v>0</v>
      </c>
      <c r="D173" s="13">
        <f t="shared" si="28"/>
        <v>0</v>
      </c>
      <c r="E173" s="13">
        <f t="shared" si="29"/>
        <v>0</v>
      </c>
      <c r="F173" s="3"/>
    </row>
    <row r="174" spans="2:6">
      <c r="B174" s="14" t="str">
        <f>"Total "&amp;YEAR($B$9)+10</f>
        <v>Total 2029</v>
      </c>
      <c r="C174" s="15">
        <f>SUM(C162:C173)</f>
        <v>0</v>
      </c>
      <c r="D174" s="15">
        <f>SUM(D162:D173)</f>
        <v>0</v>
      </c>
      <c r="E174" s="16"/>
      <c r="F174" s="3"/>
    </row>
    <row r="175" spans="2:6">
      <c r="B175" s="2"/>
      <c r="C175" s="17"/>
      <c r="D175" s="17"/>
      <c r="E175" s="13"/>
      <c r="F175" s="3"/>
    </row>
    <row r="176" spans="2:6">
      <c r="B176" s="3"/>
      <c r="C176" s="12" t="s">
        <v>31</v>
      </c>
      <c r="D176" s="12" t="s">
        <v>32</v>
      </c>
      <c r="E176" s="12" t="s">
        <v>33</v>
      </c>
      <c r="F176" s="3"/>
    </row>
    <row r="177" spans="2:6">
      <c r="B177" s="1" t="str">
        <f>IF(E173&gt;0.005,"January","")</f>
        <v/>
      </c>
      <c r="C177" s="13">
        <f>IF(E173&gt;0,ROUND(E173*($E$4/1200),2),0)</f>
        <v>0</v>
      </c>
      <c r="D177" s="13">
        <f>IF(E173&lt;$C$6,E173,$C$6-C177)</f>
        <v>0</v>
      </c>
      <c r="E177" s="13">
        <f>IF(E173-D177&gt;0,E173-D177,0)</f>
        <v>0</v>
      </c>
      <c r="F177" s="3"/>
    </row>
    <row r="178" spans="2:6">
      <c r="B178" s="1" t="str">
        <f>IF(E177&gt;0.005,"February","")</f>
        <v/>
      </c>
      <c r="C178" s="13">
        <f t="shared" ref="C178:C188" si="30">IF(E177&gt;0,ROUND(E177*($E$4/1200),2),0)</f>
        <v>0</v>
      </c>
      <c r="D178" s="13">
        <f t="shared" ref="D178:D188" si="31">IF(E177&lt;$C$6,E177,$C$6-C178)</f>
        <v>0</v>
      </c>
      <c r="E178" s="13">
        <f t="shared" ref="E178:E188" si="32">IF(E177-D178&gt;0,E177-D178,0)</f>
        <v>0</v>
      </c>
      <c r="F178" s="3"/>
    </row>
    <row r="179" spans="2:6">
      <c r="B179" s="1" t="str">
        <f>IF(E178&gt;0.005,"March","")</f>
        <v/>
      </c>
      <c r="C179" s="13">
        <f t="shared" si="30"/>
        <v>0</v>
      </c>
      <c r="D179" s="13">
        <f t="shared" si="31"/>
        <v>0</v>
      </c>
      <c r="E179" s="13">
        <f t="shared" si="32"/>
        <v>0</v>
      </c>
      <c r="F179" s="3"/>
    </row>
    <row r="180" spans="2:6">
      <c r="B180" s="1" t="str">
        <f>IF(E179&gt;0.005,"April","")</f>
        <v/>
      </c>
      <c r="C180" s="13">
        <f t="shared" si="30"/>
        <v>0</v>
      </c>
      <c r="D180" s="13">
        <f t="shared" si="31"/>
        <v>0</v>
      </c>
      <c r="E180" s="13">
        <f t="shared" si="32"/>
        <v>0</v>
      </c>
      <c r="F180" s="3"/>
    </row>
    <row r="181" spans="2:6">
      <c r="B181" s="1" t="str">
        <f>IF(E180&gt;0.005,"May","")</f>
        <v/>
      </c>
      <c r="C181" s="13">
        <f t="shared" si="30"/>
        <v>0</v>
      </c>
      <c r="D181" s="13">
        <f t="shared" si="31"/>
        <v>0</v>
      </c>
      <c r="E181" s="13">
        <f t="shared" si="32"/>
        <v>0</v>
      </c>
      <c r="F181" s="3"/>
    </row>
    <row r="182" spans="2:6">
      <c r="B182" s="1" t="str">
        <f>IF(E181&gt;0.005,"June","")</f>
        <v/>
      </c>
      <c r="C182" s="13">
        <f t="shared" si="30"/>
        <v>0</v>
      </c>
      <c r="D182" s="13">
        <f t="shared" si="31"/>
        <v>0</v>
      </c>
      <c r="E182" s="13">
        <f t="shared" si="32"/>
        <v>0</v>
      </c>
      <c r="F182" s="3"/>
    </row>
    <row r="183" spans="2:6">
      <c r="B183" s="1" t="str">
        <f>IF(E182&gt;0.005,"July","")</f>
        <v/>
      </c>
      <c r="C183" s="13">
        <f t="shared" si="30"/>
        <v>0</v>
      </c>
      <c r="D183" s="13">
        <f t="shared" si="31"/>
        <v>0</v>
      </c>
      <c r="E183" s="13">
        <f t="shared" si="32"/>
        <v>0</v>
      </c>
      <c r="F183" s="3"/>
    </row>
    <row r="184" spans="2:6">
      <c r="B184" s="1" t="str">
        <f>IF(E183&gt;0.005,"August","")</f>
        <v/>
      </c>
      <c r="C184" s="13">
        <f t="shared" si="30"/>
        <v>0</v>
      </c>
      <c r="D184" s="13">
        <f t="shared" si="31"/>
        <v>0</v>
      </c>
      <c r="E184" s="13">
        <f t="shared" si="32"/>
        <v>0</v>
      </c>
      <c r="F184" s="3"/>
    </row>
    <row r="185" spans="2:6">
      <c r="B185" s="1" t="str">
        <f>IF(E184&gt;0.005,"September","")</f>
        <v/>
      </c>
      <c r="C185" s="13">
        <f t="shared" si="30"/>
        <v>0</v>
      </c>
      <c r="D185" s="13">
        <f t="shared" si="31"/>
        <v>0</v>
      </c>
      <c r="E185" s="13">
        <f t="shared" si="32"/>
        <v>0</v>
      </c>
      <c r="F185" s="3"/>
    </row>
    <row r="186" spans="2:6">
      <c r="B186" s="1" t="str">
        <f>IF(E185&gt;0.005,"October","")</f>
        <v/>
      </c>
      <c r="C186" s="13">
        <f t="shared" si="30"/>
        <v>0</v>
      </c>
      <c r="D186" s="13">
        <f t="shared" si="31"/>
        <v>0</v>
      </c>
      <c r="E186" s="13">
        <f t="shared" si="32"/>
        <v>0</v>
      </c>
      <c r="F186" s="3"/>
    </row>
    <row r="187" spans="2:6">
      <c r="B187" s="1" t="str">
        <f>IF(E186&gt;0.005,"November","")</f>
        <v/>
      </c>
      <c r="C187" s="13">
        <f t="shared" si="30"/>
        <v>0</v>
      </c>
      <c r="D187" s="13">
        <f t="shared" si="31"/>
        <v>0</v>
      </c>
      <c r="E187" s="13">
        <f t="shared" si="32"/>
        <v>0</v>
      </c>
      <c r="F187" s="3"/>
    </row>
    <row r="188" spans="2:6">
      <c r="B188" s="1" t="str">
        <f>IF(E187&gt;0.005,"December","")</f>
        <v/>
      </c>
      <c r="C188" s="13">
        <f t="shared" si="30"/>
        <v>0</v>
      </c>
      <c r="D188" s="13">
        <f t="shared" si="31"/>
        <v>0</v>
      </c>
      <c r="E188" s="13">
        <f t="shared" si="32"/>
        <v>0</v>
      </c>
      <c r="F188" s="3"/>
    </row>
    <row r="189" spans="2:6">
      <c r="B189" s="14" t="str">
        <f>"Total "&amp;YEAR($B$9)+11</f>
        <v>Total 2030</v>
      </c>
      <c r="C189" s="15">
        <f>SUM(C177:C188)</f>
        <v>0</v>
      </c>
      <c r="D189" s="15">
        <f>SUM(D177:D188)</f>
        <v>0</v>
      </c>
      <c r="E189" s="16"/>
      <c r="F189" s="3"/>
    </row>
    <row r="190" spans="2:6">
      <c r="B190" s="3"/>
      <c r="C190" s="13"/>
      <c r="D190" s="13"/>
      <c r="E190" s="13"/>
      <c r="F190" s="3"/>
    </row>
    <row r="191" spans="2:6">
      <c r="B191" s="3"/>
      <c r="C191" s="12" t="s">
        <v>31</v>
      </c>
      <c r="D191" s="12" t="s">
        <v>32</v>
      </c>
      <c r="E191" s="12" t="s">
        <v>33</v>
      </c>
      <c r="F191" s="3"/>
    </row>
    <row r="192" spans="2:6">
      <c r="B192" s="1" t="str">
        <f>IF(E188&gt;0.005,"January","")</f>
        <v/>
      </c>
      <c r="C192" s="13">
        <f>IF(E188&gt;0,ROUND(E188*($E$4/1200),2),0)</f>
        <v>0</v>
      </c>
      <c r="D192" s="13">
        <f>IF(E188&lt;$C$6,E188,$C$6-C192)</f>
        <v>0</v>
      </c>
      <c r="E192" s="13">
        <f>IF(E188-D192&gt;0,E188-D192,0)</f>
        <v>0</v>
      </c>
      <c r="F192" s="3"/>
    </row>
    <row r="193" spans="2:6">
      <c r="B193" s="1" t="str">
        <f>IF(E192&gt;0.005,"February","")</f>
        <v/>
      </c>
      <c r="C193" s="13">
        <f t="shared" ref="C193:C203" si="33">IF(E192&gt;0,ROUND(E192*($E$4/1200),2),0)</f>
        <v>0</v>
      </c>
      <c r="D193" s="13">
        <f t="shared" ref="D193:D203" si="34">IF(E192&lt;$C$6,E192,$C$6-C193)</f>
        <v>0</v>
      </c>
      <c r="E193" s="13">
        <f t="shared" ref="E193:E203" si="35">IF(E192-D193&gt;0,E192-D193,0)</f>
        <v>0</v>
      </c>
      <c r="F193" s="3"/>
    </row>
    <row r="194" spans="2:6">
      <c r="B194" s="1" t="str">
        <f>IF(E193&gt;0.005,"March","")</f>
        <v/>
      </c>
      <c r="C194" s="13">
        <f t="shared" si="33"/>
        <v>0</v>
      </c>
      <c r="D194" s="13">
        <f t="shared" si="34"/>
        <v>0</v>
      </c>
      <c r="E194" s="13">
        <f t="shared" si="35"/>
        <v>0</v>
      </c>
      <c r="F194" s="3"/>
    </row>
    <row r="195" spans="2:6">
      <c r="B195" s="1" t="str">
        <f>IF(E194&gt;0.005,"April","")</f>
        <v/>
      </c>
      <c r="C195" s="13">
        <f t="shared" si="33"/>
        <v>0</v>
      </c>
      <c r="D195" s="13">
        <f t="shared" si="34"/>
        <v>0</v>
      </c>
      <c r="E195" s="13">
        <f t="shared" si="35"/>
        <v>0</v>
      </c>
      <c r="F195" s="3"/>
    </row>
    <row r="196" spans="2:6">
      <c r="B196" s="1" t="str">
        <f>IF(E195&gt;0.005,"May","")</f>
        <v/>
      </c>
      <c r="C196" s="13">
        <f t="shared" si="33"/>
        <v>0</v>
      </c>
      <c r="D196" s="13">
        <f t="shared" si="34"/>
        <v>0</v>
      </c>
      <c r="E196" s="13">
        <f t="shared" si="35"/>
        <v>0</v>
      </c>
      <c r="F196" s="3"/>
    </row>
    <row r="197" spans="2:6">
      <c r="B197" s="1" t="str">
        <f>IF(E196&gt;0.005,"June","")</f>
        <v/>
      </c>
      <c r="C197" s="13">
        <f t="shared" si="33"/>
        <v>0</v>
      </c>
      <c r="D197" s="13">
        <f t="shared" si="34"/>
        <v>0</v>
      </c>
      <c r="E197" s="13">
        <f t="shared" si="35"/>
        <v>0</v>
      </c>
      <c r="F197" s="3"/>
    </row>
    <row r="198" spans="2:6">
      <c r="B198" s="1" t="str">
        <f>IF(E197&gt;0.005,"July","")</f>
        <v/>
      </c>
      <c r="C198" s="13">
        <f t="shared" si="33"/>
        <v>0</v>
      </c>
      <c r="D198" s="13">
        <f t="shared" si="34"/>
        <v>0</v>
      </c>
      <c r="E198" s="13">
        <f t="shared" si="35"/>
        <v>0</v>
      </c>
      <c r="F198" s="3"/>
    </row>
    <row r="199" spans="2:6">
      <c r="B199" s="1" t="str">
        <f>IF(E198&gt;0.005,"August","")</f>
        <v/>
      </c>
      <c r="C199" s="13">
        <f t="shared" si="33"/>
        <v>0</v>
      </c>
      <c r="D199" s="13">
        <f t="shared" si="34"/>
        <v>0</v>
      </c>
      <c r="E199" s="13">
        <f t="shared" si="35"/>
        <v>0</v>
      </c>
      <c r="F199" s="3"/>
    </row>
    <row r="200" spans="2:6">
      <c r="B200" s="1" t="str">
        <f>IF(E199&gt;0.005,"September","")</f>
        <v/>
      </c>
      <c r="C200" s="13">
        <f t="shared" si="33"/>
        <v>0</v>
      </c>
      <c r="D200" s="13">
        <f t="shared" si="34"/>
        <v>0</v>
      </c>
      <c r="E200" s="13">
        <f t="shared" si="35"/>
        <v>0</v>
      </c>
      <c r="F200" s="3"/>
    </row>
    <row r="201" spans="2:6">
      <c r="B201" s="1" t="str">
        <f>IF(E200&gt;0.005,"October","")</f>
        <v/>
      </c>
      <c r="C201" s="13">
        <f t="shared" si="33"/>
        <v>0</v>
      </c>
      <c r="D201" s="13">
        <f t="shared" si="34"/>
        <v>0</v>
      </c>
      <c r="E201" s="13">
        <f t="shared" si="35"/>
        <v>0</v>
      </c>
      <c r="F201" s="3"/>
    </row>
    <row r="202" spans="2:6">
      <c r="B202" s="1" t="str">
        <f>IF(E201&gt;0.005,"November","")</f>
        <v/>
      </c>
      <c r="C202" s="13">
        <f t="shared" si="33"/>
        <v>0</v>
      </c>
      <c r="D202" s="13">
        <f t="shared" si="34"/>
        <v>0</v>
      </c>
      <c r="E202" s="13">
        <f t="shared" si="35"/>
        <v>0</v>
      </c>
      <c r="F202" s="3"/>
    </row>
    <row r="203" spans="2:6">
      <c r="B203" s="1" t="str">
        <f>IF(E202&gt;0.005,"December","")</f>
        <v/>
      </c>
      <c r="C203" s="13">
        <f t="shared" si="33"/>
        <v>0</v>
      </c>
      <c r="D203" s="13">
        <f t="shared" si="34"/>
        <v>0</v>
      </c>
      <c r="E203" s="13">
        <f t="shared" si="35"/>
        <v>0</v>
      </c>
      <c r="F203" s="3"/>
    </row>
    <row r="204" spans="2:6">
      <c r="B204" s="14" t="str">
        <f>"Total "&amp;YEAR($B$9)+12</f>
        <v>Total 2031</v>
      </c>
      <c r="C204" s="15">
        <f>SUM(C192:C203)</f>
        <v>0</v>
      </c>
      <c r="D204" s="15">
        <f>SUM(D192:D203)</f>
        <v>0</v>
      </c>
      <c r="E204" s="16"/>
      <c r="F204" s="3"/>
    </row>
    <row r="205" spans="2:6">
      <c r="B205" s="3"/>
      <c r="C205" s="13"/>
      <c r="D205" s="13"/>
      <c r="E205" s="13"/>
      <c r="F205" s="3"/>
    </row>
    <row r="206" spans="2:6">
      <c r="B206" s="3"/>
      <c r="C206" s="12" t="s">
        <v>31</v>
      </c>
      <c r="D206" s="12" t="s">
        <v>32</v>
      </c>
      <c r="E206" s="12" t="s">
        <v>33</v>
      </c>
      <c r="F206" s="3"/>
    </row>
    <row r="207" spans="2:6">
      <c r="B207" s="1" t="str">
        <f>IF(E203&gt;0.005,"January","")</f>
        <v/>
      </c>
      <c r="C207" s="13">
        <f>IF(E203&gt;0,ROUND(E203*($E$4/1200),2),0)</f>
        <v>0</v>
      </c>
      <c r="D207" s="13">
        <f>IF(E203&lt;$C$6,E203,$C$6-C207)</f>
        <v>0</v>
      </c>
      <c r="E207" s="13">
        <f>IF(E203-D207&gt;0,E203-D207,0)</f>
        <v>0</v>
      </c>
      <c r="F207" s="3"/>
    </row>
    <row r="208" spans="2:6">
      <c r="B208" s="1" t="str">
        <f>IF(E207&gt;0.005,"February","")</f>
        <v/>
      </c>
      <c r="C208" s="13">
        <f t="shared" ref="C208:C218" si="36">IF(E207&gt;0,ROUND(E207*($E$4/1200),2),0)</f>
        <v>0</v>
      </c>
      <c r="D208" s="13">
        <f t="shared" ref="D208:D218" si="37">IF(E207&lt;$C$6,E207,$C$6-C208)</f>
        <v>0</v>
      </c>
      <c r="E208" s="13">
        <f t="shared" ref="E208:E218" si="38">IF(E207-D208&gt;0,E207-D208,0)</f>
        <v>0</v>
      </c>
      <c r="F208" s="3"/>
    </row>
    <row r="209" spans="2:6">
      <c r="B209" s="1" t="str">
        <f>IF(E208&gt;0.005,"March","")</f>
        <v/>
      </c>
      <c r="C209" s="13">
        <f t="shared" si="36"/>
        <v>0</v>
      </c>
      <c r="D209" s="13">
        <f t="shared" si="37"/>
        <v>0</v>
      </c>
      <c r="E209" s="13">
        <f t="shared" si="38"/>
        <v>0</v>
      </c>
      <c r="F209" s="3"/>
    </row>
    <row r="210" spans="2:6">
      <c r="B210" s="1" t="str">
        <f>IF(E209&gt;0.005,"April","")</f>
        <v/>
      </c>
      <c r="C210" s="13">
        <f t="shared" si="36"/>
        <v>0</v>
      </c>
      <c r="D210" s="13">
        <f t="shared" si="37"/>
        <v>0</v>
      </c>
      <c r="E210" s="13">
        <f t="shared" si="38"/>
        <v>0</v>
      </c>
      <c r="F210" s="3"/>
    </row>
    <row r="211" spans="2:6">
      <c r="B211" s="1" t="str">
        <f>IF(E210&gt;0.005,"May","")</f>
        <v/>
      </c>
      <c r="C211" s="13">
        <f t="shared" si="36"/>
        <v>0</v>
      </c>
      <c r="D211" s="13">
        <f t="shared" si="37"/>
        <v>0</v>
      </c>
      <c r="E211" s="13">
        <f t="shared" si="38"/>
        <v>0</v>
      </c>
      <c r="F211" s="3"/>
    </row>
    <row r="212" spans="2:6">
      <c r="B212" s="1" t="str">
        <f>IF(E211&gt;0.005,"June","")</f>
        <v/>
      </c>
      <c r="C212" s="13">
        <f t="shared" si="36"/>
        <v>0</v>
      </c>
      <c r="D212" s="13">
        <f t="shared" si="37"/>
        <v>0</v>
      </c>
      <c r="E212" s="13">
        <f t="shared" si="38"/>
        <v>0</v>
      </c>
      <c r="F212" s="3"/>
    </row>
    <row r="213" spans="2:6">
      <c r="B213" s="1" t="str">
        <f>IF(E212&gt;0.005,"July","")</f>
        <v/>
      </c>
      <c r="C213" s="13">
        <f t="shared" si="36"/>
        <v>0</v>
      </c>
      <c r="D213" s="13">
        <f t="shared" si="37"/>
        <v>0</v>
      </c>
      <c r="E213" s="13">
        <f t="shared" si="38"/>
        <v>0</v>
      </c>
      <c r="F213" s="3"/>
    </row>
    <row r="214" spans="2:6">
      <c r="B214" s="1" t="str">
        <f>IF(E213&gt;0.005,"August","")</f>
        <v/>
      </c>
      <c r="C214" s="13">
        <f t="shared" si="36"/>
        <v>0</v>
      </c>
      <c r="D214" s="13">
        <f t="shared" si="37"/>
        <v>0</v>
      </c>
      <c r="E214" s="13">
        <f t="shared" si="38"/>
        <v>0</v>
      </c>
      <c r="F214" s="3"/>
    </row>
    <row r="215" spans="2:6">
      <c r="B215" s="1" t="str">
        <f>IF(E214&gt;0.005,"September","")</f>
        <v/>
      </c>
      <c r="C215" s="13">
        <f t="shared" si="36"/>
        <v>0</v>
      </c>
      <c r="D215" s="13">
        <f t="shared" si="37"/>
        <v>0</v>
      </c>
      <c r="E215" s="13">
        <f t="shared" si="38"/>
        <v>0</v>
      </c>
      <c r="F215" s="3"/>
    </row>
    <row r="216" spans="2:6">
      <c r="B216" s="1" t="str">
        <f>IF(E215&gt;0.005,"October","")</f>
        <v/>
      </c>
      <c r="C216" s="13">
        <f t="shared" si="36"/>
        <v>0</v>
      </c>
      <c r="D216" s="13">
        <f t="shared" si="37"/>
        <v>0</v>
      </c>
      <c r="E216" s="13">
        <f t="shared" si="38"/>
        <v>0</v>
      </c>
      <c r="F216" s="3"/>
    </row>
    <row r="217" spans="2:6">
      <c r="B217" s="1" t="str">
        <f>IF(E216&gt;0.005,"November","")</f>
        <v/>
      </c>
      <c r="C217" s="13">
        <f t="shared" si="36"/>
        <v>0</v>
      </c>
      <c r="D217" s="13">
        <f t="shared" si="37"/>
        <v>0</v>
      </c>
      <c r="E217" s="13">
        <f t="shared" si="38"/>
        <v>0</v>
      </c>
      <c r="F217" s="3"/>
    </row>
    <row r="218" spans="2:6">
      <c r="B218" s="1" t="str">
        <f>IF(E217&gt;0.005,"December","")</f>
        <v/>
      </c>
      <c r="C218" s="13">
        <f t="shared" si="36"/>
        <v>0</v>
      </c>
      <c r="D218" s="13">
        <f t="shared" si="37"/>
        <v>0</v>
      </c>
      <c r="E218" s="13">
        <f t="shared" si="38"/>
        <v>0</v>
      </c>
      <c r="F218" s="3"/>
    </row>
    <row r="219" spans="2:6">
      <c r="B219" s="14" t="str">
        <f>"Total "&amp;YEAR($B$9)+13</f>
        <v>Total 2032</v>
      </c>
      <c r="C219" s="15">
        <f>SUM(C207:C218)</f>
        <v>0</v>
      </c>
      <c r="D219" s="15">
        <f>SUM(D207:D218)</f>
        <v>0</v>
      </c>
      <c r="E219" s="16"/>
      <c r="F219" s="3"/>
    </row>
    <row r="220" spans="2:6">
      <c r="B220" s="2"/>
      <c r="C220" s="17"/>
      <c r="D220" s="17"/>
      <c r="E220" s="13"/>
      <c r="F220" s="3"/>
    </row>
    <row r="221" spans="2:6">
      <c r="B221" s="3"/>
      <c r="C221" s="12" t="s">
        <v>31</v>
      </c>
      <c r="D221" s="12" t="s">
        <v>32</v>
      </c>
      <c r="E221" s="12" t="s">
        <v>33</v>
      </c>
      <c r="F221" s="3"/>
    </row>
    <row r="222" spans="2:6">
      <c r="B222" s="1" t="str">
        <f>IF(E218&gt;0.005,"January","")</f>
        <v/>
      </c>
      <c r="C222" s="13">
        <f>IF(E218&gt;0,ROUND(E218*($E$4/1200),2),0)</f>
        <v>0</v>
      </c>
      <c r="D222" s="13">
        <f>IF(E218&lt;$C$6,E218,$C$6-C222)</f>
        <v>0</v>
      </c>
      <c r="E222" s="13">
        <f>IF(E218-D222&gt;0,E218-D222,0)</f>
        <v>0</v>
      </c>
      <c r="F222" s="3"/>
    </row>
    <row r="223" spans="2:6">
      <c r="B223" s="1" t="str">
        <f>IF(E222&gt;0.005,"February","")</f>
        <v/>
      </c>
      <c r="C223" s="13">
        <f t="shared" ref="C223:C233" si="39">IF(E222&gt;0,ROUND(E222*($E$4/1200),2),0)</f>
        <v>0</v>
      </c>
      <c r="D223" s="13">
        <f t="shared" ref="D223:D233" si="40">IF(E222&lt;$C$6,E222,$C$6-C223)</f>
        <v>0</v>
      </c>
      <c r="E223" s="13">
        <f t="shared" ref="E223:E233" si="41">IF(E222-D223&gt;0,E222-D223,0)</f>
        <v>0</v>
      </c>
      <c r="F223" s="3"/>
    </row>
    <row r="224" spans="2:6">
      <c r="B224" s="1" t="str">
        <f>IF(E223&gt;0.005,"March","")</f>
        <v/>
      </c>
      <c r="C224" s="13">
        <f t="shared" si="39"/>
        <v>0</v>
      </c>
      <c r="D224" s="13">
        <f t="shared" si="40"/>
        <v>0</v>
      </c>
      <c r="E224" s="13">
        <f t="shared" si="41"/>
        <v>0</v>
      </c>
      <c r="F224" s="3"/>
    </row>
    <row r="225" spans="2:6">
      <c r="B225" s="1" t="str">
        <f>IF(E224&gt;0.005,"April","")</f>
        <v/>
      </c>
      <c r="C225" s="13">
        <f t="shared" si="39"/>
        <v>0</v>
      </c>
      <c r="D225" s="13">
        <f t="shared" si="40"/>
        <v>0</v>
      </c>
      <c r="E225" s="13">
        <f t="shared" si="41"/>
        <v>0</v>
      </c>
      <c r="F225" s="3"/>
    </row>
    <row r="226" spans="2:6">
      <c r="B226" s="1" t="str">
        <f>IF(E225&gt;0.005,"May","")</f>
        <v/>
      </c>
      <c r="C226" s="13">
        <f t="shared" si="39"/>
        <v>0</v>
      </c>
      <c r="D226" s="13">
        <f t="shared" si="40"/>
        <v>0</v>
      </c>
      <c r="E226" s="13">
        <f t="shared" si="41"/>
        <v>0</v>
      </c>
      <c r="F226" s="3"/>
    </row>
    <row r="227" spans="2:6">
      <c r="B227" s="1" t="str">
        <f>IF(E226&gt;0.005,"June","")</f>
        <v/>
      </c>
      <c r="C227" s="13">
        <f t="shared" si="39"/>
        <v>0</v>
      </c>
      <c r="D227" s="13">
        <f t="shared" si="40"/>
        <v>0</v>
      </c>
      <c r="E227" s="13">
        <f t="shared" si="41"/>
        <v>0</v>
      </c>
      <c r="F227" s="3"/>
    </row>
    <row r="228" spans="2:6">
      <c r="B228" s="1" t="str">
        <f>IF(E227&gt;0.005,"July","")</f>
        <v/>
      </c>
      <c r="C228" s="13">
        <f t="shared" si="39"/>
        <v>0</v>
      </c>
      <c r="D228" s="13">
        <f t="shared" si="40"/>
        <v>0</v>
      </c>
      <c r="E228" s="13">
        <f t="shared" si="41"/>
        <v>0</v>
      </c>
      <c r="F228" s="3"/>
    </row>
    <row r="229" spans="2:6">
      <c r="B229" s="1" t="str">
        <f>IF(E228&gt;0.005,"August","")</f>
        <v/>
      </c>
      <c r="C229" s="13">
        <f t="shared" si="39"/>
        <v>0</v>
      </c>
      <c r="D229" s="13">
        <f t="shared" si="40"/>
        <v>0</v>
      </c>
      <c r="E229" s="13">
        <f t="shared" si="41"/>
        <v>0</v>
      </c>
      <c r="F229" s="3"/>
    </row>
    <row r="230" spans="2:6">
      <c r="B230" s="1" t="str">
        <f>IF(E229&gt;0.005,"September","")</f>
        <v/>
      </c>
      <c r="C230" s="13">
        <f t="shared" si="39"/>
        <v>0</v>
      </c>
      <c r="D230" s="13">
        <f t="shared" si="40"/>
        <v>0</v>
      </c>
      <c r="E230" s="13">
        <f t="shared" si="41"/>
        <v>0</v>
      </c>
      <c r="F230" s="3"/>
    </row>
    <row r="231" spans="2:6">
      <c r="B231" s="1" t="str">
        <f>IF(E230&gt;0.005,"October","")</f>
        <v/>
      </c>
      <c r="C231" s="13">
        <f t="shared" si="39"/>
        <v>0</v>
      </c>
      <c r="D231" s="13">
        <f t="shared" si="40"/>
        <v>0</v>
      </c>
      <c r="E231" s="13">
        <f t="shared" si="41"/>
        <v>0</v>
      </c>
      <c r="F231" s="3"/>
    </row>
    <row r="232" spans="2:6">
      <c r="B232" s="1" t="str">
        <f>IF(E231&gt;0.005,"November","")</f>
        <v/>
      </c>
      <c r="C232" s="13">
        <f t="shared" si="39"/>
        <v>0</v>
      </c>
      <c r="D232" s="13">
        <f t="shared" si="40"/>
        <v>0</v>
      </c>
      <c r="E232" s="13">
        <f t="shared" si="41"/>
        <v>0</v>
      </c>
      <c r="F232" s="3"/>
    </row>
    <row r="233" spans="2:6">
      <c r="B233" s="1" t="str">
        <f>IF(E232&gt;0.005,"December","")</f>
        <v/>
      </c>
      <c r="C233" s="13">
        <f t="shared" si="39"/>
        <v>0</v>
      </c>
      <c r="D233" s="13">
        <f t="shared" si="40"/>
        <v>0</v>
      </c>
      <c r="E233" s="13">
        <f t="shared" si="41"/>
        <v>0</v>
      </c>
      <c r="F233" s="3"/>
    </row>
    <row r="234" spans="2:6">
      <c r="B234" s="14" t="str">
        <f>"Total "&amp;YEAR($B$9)+14</f>
        <v>Total 2033</v>
      </c>
      <c r="C234" s="15">
        <f>SUM(C222:C233)</f>
        <v>0</v>
      </c>
      <c r="D234" s="15">
        <f>SUM(D222:D233)</f>
        <v>0</v>
      </c>
      <c r="E234" s="16"/>
      <c r="F234" s="3"/>
    </row>
    <row r="235" spans="2:6">
      <c r="B235" s="3"/>
      <c r="C235" s="13"/>
      <c r="D235" s="13"/>
      <c r="E235" s="13"/>
      <c r="F235" s="3"/>
    </row>
    <row r="236" spans="2:6">
      <c r="B236" s="3"/>
      <c r="C236" s="12" t="s">
        <v>31</v>
      </c>
      <c r="D236" s="12" t="s">
        <v>32</v>
      </c>
      <c r="E236" s="12" t="s">
        <v>33</v>
      </c>
      <c r="F236" s="3"/>
    </row>
    <row r="237" spans="2:6">
      <c r="B237" s="1" t="str">
        <f>IF(E233&gt;0.005,"January","")</f>
        <v/>
      </c>
      <c r="C237" s="13">
        <f>IF(E233&gt;0,ROUND(E233*($E$4/1200),2),0)</f>
        <v>0</v>
      </c>
      <c r="D237" s="13">
        <f>IF(E233&lt;$C$6,E233,$C$6-C237)</f>
        <v>0</v>
      </c>
      <c r="E237" s="13">
        <f>IF(E233-D237&gt;0,E233-D237,0)</f>
        <v>0</v>
      </c>
      <c r="F237" s="3"/>
    </row>
    <row r="238" spans="2:6">
      <c r="B238" s="1" t="str">
        <f>IF(E237&gt;0.005,"February","")</f>
        <v/>
      </c>
      <c r="C238" s="13">
        <f t="shared" ref="C238:C248" si="42">IF(E237&gt;0,ROUND(E237*($E$4/1200),2),0)</f>
        <v>0</v>
      </c>
      <c r="D238" s="13">
        <f t="shared" ref="D238:D248" si="43">IF(E237&lt;$C$6,E237,$C$6-C238)</f>
        <v>0</v>
      </c>
      <c r="E238" s="13">
        <f t="shared" ref="E238:E248" si="44">IF(E237-D238&gt;0,E237-D238,0)</f>
        <v>0</v>
      </c>
      <c r="F238" s="3"/>
    </row>
    <row r="239" spans="2:6">
      <c r="B239" s="1" t="str">
        <f>IF(E238&gt;0.005,"March","")</f>
        <v/>
      </c>
      <c r="C239" s="13">
        <f t="shared" si="42"/>
        <v>0</v>
      </c>
      <c r="D239" s="13">
        <f t="shared" si="43"/>
        <v>0</v>
      </c>
      <c r="E239" s="13">
        <f t="shared" si="44"/>
        <v>0</v>
      </c>
      <c r="F239" s="3"/>
    </row>
    <row r="240" spans="2:6">
      <c r="B240" s="1" t="str">
        <f>IF(E239&gt;0.005,"April","")</f>
        <v/>
      </c>
      <c r="C240" s="13">
        <f t="shared" si="42"/>
        <v>0</v>
      </c>
      <c r="D240" s="13">
        <f t="shared" si="43"/>
        <v>0</v>
      </c>
      <c r="E240" s="13">
        <f t="shared" si="44"/>
        <v>0</v>
      </c>
      <c r="F240" s="3"/>
    </row>
    <row r="241" spans="2:6">
      <c r="B241" s="1" t="str">
        <f>IF(E240&gt;0.005,"May","")</f>
        <v/>
      </c>
      <c r="C241" s="13">
        <f t="shared" si="42"/>
        <v>0</v>
      </c>
      <c r="D241" s="13">
        <f t="shared" si="43"/>
        <v>0</v>
      </c>
      <c r="E241" s="13">
        <f t="shared" si="44"/>
        <v>0</v>
      </c>
      <c r="F241" s="3"/>
    </row>
    <row r="242" spans="2:6">
      <c r="B242" s="1" t="str">
        <f>IF(E241&gt;0.005,"June","")</f>
        <v/>
      </c>
      <c r="C242" s="13">
        <f t="shared" si="42"/>
        <v>0</v>
      </c>
      <c r="D242" s="13">
        <f t="shared" si="43"/>
        <v>0</v>
      </c>
      <c r="E242" s="13">
        <f t="shared" si="44"/>
        <v>0</v>
      </c>
      <c r="F242" s="3"/>
    </row>
    <row r="243" spans="2:6">
      <c r="B243" s="1" t="str">
        <f>IF(E242&gt;0.005,"July","")</f>
        <v/>
      </c>
      <c r="C243" s="13">
        <f t="shared" si="42"/>
        <v>0</v>
      </c>
      <c r="D243" s="13">
        <f t="shared" si="43"/>
        <v>0</v>
      </c>
      <c r="E243" s="13">
        <f t="shared" si="44"/>
        <v>0</v>
      </c>
      <c r="F243" s="3"/>
    </row>
    <row r="244" spans="2:6">
      <c r="B244" s="1" t="str">
        <f>IF(E243&gt;0.005,"August","")</f>
        <v/>
      </c>
      <c r="C244" s="13">
        <f t="shared" si="42"/>
        <v>0</v>
      </c>
      <c r="D244" s="13">
        <f t="shared" si="43"/>
        <v>0</v>
      </c>
      <c r="E244" s="13">
        <f t="shared" si="44"/>
        <v>0</v>
      </c>
      <c r="F244" s="3"/>
    </row>
    <row r="245" spans="2:6">
      <c r="B245" s="1" t="str">
        <f>IF(E244&gt;0.005,"September","")</f>
        <v/>
      </c>
      <c r="C245" s="13">
        <f t="shared" si="42"/>
        <v>0</v>
      </c>
      <c r="D245" s="13">
        <f t="shared" si="43"/>
        <v>0</v>
      </c>
      <c r="E245" s="13">
        <f t="shared" si="44"/>
        <v>0</v>
      </c>
      <c r="F245" s="3"/>
    </row>
    <row r="246" spans="2:6">
      <c r="B246" s="1" t="str">
        <f>IF(E245&gt;0.005,"October","")</f>
        <v/>
      </c>
      <c r="C246" s="13">
        <f t="shared" si="42"/>
        <v>0</v>
      </c>
      <c r="D246" s="13">
        <f t="shared" si="43"/>
        <v>0</v>
      </c>
      <c r="E246" s="13">
        <f t="shared" si="44"/>
        <v>0</v>
      </c>
      <c r="F246" s="3"/>
    </row>
    <row r="247" spans="2:6">
      <c r="B247" s="1" t="str">
        <f>IF(E246&gt;0.005,"November","")</f>
        <v/>
      </c>
      <c r="C247" s="13">
        <f t="shared" si="42"/>
        <v>0</v>
      </c>
      <c r="D247" s="13">
        <f t="shared" si="43"/>
        <v>0</v>
      </c>
      <c r="E247" s="13">
        <f t="shared" si="44"/>
        <v>0</v>
      </c>
      <c r="F247" s="3"/>
    </row>
    <row r="248" spans="2:6">
      <c r="B248" s="1" t="str">
        <f>IF(E247&gt;0.005,"December","")</f>
        <v/>
      </c>
      <c r="C248" s="13">
        <f t="shared" si="42"/>
        <v>0</v>
      </c>
      <c r="D248" s="13">
        <f t="shared" si="43"/>
        <v>0</v>
      </c>
      <c r="E248" s="13">
        <f t="shared" si="44"/>
        <v>0</v>
      </c>
      <c r="F248" s="3"/>
    </row>
    <row r="249" spans="2:6">
      <c r="B249" s="14" t="str">
        <f>"Total "&amp;YEAR($B$9)+15</f>
        <v>Total 2034</v>
      </c>
      <c r="C249" s="15">
        <f>SUM(C237:C248)</f>
        <v>0</v>
      </c>
      <c r="D249" s="15">
        <f>SUM(D237:D248)</f>
        <v>0</v>
      </c>
      <c r="E249" s="16"/>
      <c r="F249" s="3"/>
    </row>
    <row r="250" spans="2:6">
      <c r="B250" s="3"/>
      <c r="C250" s="13"/>
      <c r="D250" s="13"/>
      <c r="E250" s="13"/>
      <c r="F250" s="3"/>
    </row>
    <row r="251" spans="2:6">
      <c r="B251" s="3"/>
      <c r="C251" s="12" t="s">
        <v>31</v>
      </c>
      <c r="D251" s="12" t="s">
        <v>32</v>
      </c>
      <c r="E251" s="12" t="s">
        <v>33</v>
      </c>
      <c r="F251" s="3"/>
    </row>
    <row r="252" spans="2:6">
      <c r="B252" s="1" t="str">
        <f>IF(E248&gt;0.005,"January","")</f>
        <v/>
      </c>
      <c r="C252" s="13">
        <f>IF(E248&gt;0,ROUND(E248*($E$4/1200),2),0)</f>
        <v>0</v>
      </c>
      <c r="D252" s="13">
        <f>IF(E248&lt;$C$6,E248,$C$6-C252)</f>
        <v>0</v>
      </c>
      <c r="E252" s="13">
        <f>IF(E248-D252&gt;0,E248-D252,0)</f>
        <v>0</v>
      </c>
      <c r="F252" s="3"/>
    </row>
    <row r="253" spans="2:6">
      <c r="B253" s="1" t="str">
        <f>IF(E252&gt;0.005,"February","")</f>
        <v/>
      </c>
      <c r="C253" s="13">
        <f t="shared" ref="C253:C263" si="45">IF(E252&gt;0,ROUND(E252*($E$4/1200),2),0)</f>
        <v>0</v>
      </c>
      <c r="D253" s="13">
        <f t="shared" ref="D253:D263" si="46">IF(E252&lt;$C$6,E252,$C$6-C253)</f>
        <v>0</v>
      </c>
      <c r="E253" s="13">
        <f t="shared" ref="E253:E263" si="47">IF(E252-D253&gt;0,E252-D253,0)</f>
        <v>0</v>
      </c>
      <c r="F253" s="3"/>
    </row>
    <row r="254" spans="2:6">
      <c r="B254" s="1" t="str">
        <f>IF(E253&gt;0.005,"March","")</f>
        <v/>
      </c>
      <c r="C254" s="13">
        <f t="shared" si="45"/>
        <v>0</v>
      </c>
      <c r="D254" s="13">
        <f t="shared" si="46"/>
        <v>0</v>
      </c>
      <c r="E254" s="13">
        <f t="shared" si="47"/>
        <v>0</v>
      </c>
      <c r="F254" s="3"/>
    </row>
    <row r="255" spans="2:6">
      <c r="B255" s="1" t="str">
        <f>IF(E254&gt;0.005,"April","")</f>
        <v/>
      </c>
      <c r="C255" s="13">
        <f t="shared" si="45"/>
        <v>0</v>
      </c>
      <c r="D255" s="13">
        <f t="shared" si="46"/>
        <v>0</v>
      </c>
      <c r="E255" s="13">
        <f t="shared" si="47"/>
        <v>0</v>
      </c>
      <c r="F255" s="3"/>
    </row>
    <row r="256" spans="2:6">
      <c r="B256" s="1" t="str">
        <f>IF(E255&gt;0.005,"May","")</f>
        <v/>
      </c>
      <c r="C256" s="13">
        <f t="shared" si="45"/>
        <v>0</v>
      </c>
      <c r="D256" s="13">
        <f t="shared" si="46"/>
        <v>0</v>
      </c>
      <c r="E256" s="13">
        <f t="shared" si="47"/>
        <v>0</v>
      </c>
      <c r="F256" s="3"/>
    </row>
    <row r="257" spans="2:6">
      <c r="B257" s="1" t="str">
        <f>IF(E256&gt;0.005,"June","")</f>
        <v/>
      </c>
      <c r="C257" s="13">
        <f t="shared" si="45"/>
        <v>0</v>
      </c>
      <c r="D257" s="13">
        <f t="shared" si="46"/>
        <v>0</v>
      </c>
      <c r="E257" s="13">
        <f t="shared" si="47"/>
        <v>0</v>
      </c>
      <c r="F257" s="3"/>
    </row>
    <row r="258" spans="2:6">
      <c r="B258" s="1" t="str">
        <f>IF(E257&gt;0.005,"July","")</f>
        <v/>
      </c>
      <c r="C258" s="13">
        <f t="shared" si="45"/>
        <v>0</v>
      </c>
      <c r="D258" s="13">
        <f t="shared" si="46"/>
        <v>0</v>
      </c>
      <c r="E258" s="13">
        <f t="shared" si="47"/>
        <v>0</v>
      </c>
      <c r="F258" s="3"/>
    </row>
    <row r="259" spans="2:6">
      <c r="B259" s="1" t="str">
        <f>IF(E258&gt;0.005,"August","")</f>
        <v/>
      </c>
      <c r="C259" s="13">
        <f t="shared" si="45"/>
        <v>0</v>
      </c>
      <c r="D259" s="13">
        <f t="shared" si="46"/>
        <v>0</v>
      </c>
      <c r="E259" s="13">
        <f t="shared" si="47"/>
        <v>0</v>
      </c>
      <c r="F259" s="3"/>
    </row>
    <row r="260" spans="2:6">
      <c r="B260" s="1" t="str">
        <f>IF(E259&gt;0.005,"September","")</f>
        <v/>
      </c>
      <c r="C260" s="13">
        <f t="shared" si="45"/>
        <v>0</v>
      </c>
      <c r="D260" s="13">
        <f t="shared" si="46"/>
        <v>0</v>
      </c>
      <c r="E260" s="13">
        <f t="shared" si="47"/>
        <v>0</v>
      </c>
      <c r="F260" s="3"/>
    </row>
    <row r="261" spans="2:6">
      <c r="B261" s="1" t="str">
        <f>IF(E260&gt;0.005,"October","")</f>
        <v/>
      </c>
      <c r="C261" s="13">
        <f t="shared" si="45"/>
        <v>0</v>
      </c>
      <c r="D261" s="13">
        <f t="shared" si="46"/>
        <v>0</v>
      </c>
      <c r="E261" s="13">
        <f t="shared" si="47"/>
        <v>0</v>
      </c>
      <c r="F261" s="3"/>
    </row>
    <row r="262" spans="2:6">
      <c r="B262" s="1" t="str">
        <f>IF(E261&gt;0.005,"November","")</f>
        <v/>
      </c>
      <c r="C262" s="13">
        <f t="shared" si="45"/>
        <v>0</v>
      </c>
      <c r="D262" s="13">
        <f t="shared" si="46"/>
        <v>0</v>
      </c>
      <c r="E262" s="13">
        <f t="shared" si="47"/>
        <v>0</v>
      </c>
      <c r="F262" s="3"/>
    </row>
    <row r="263" spans="2:6">
      <c r="B263" s="1" t="str">
        <f>IF(E262&gt;0.005,"December","")</f>
        <v/>
      </c>
      <c r="C263" s="13">
        <f t="shared" si="45"/>
        <v>0</v>
      </c>
      <c r="D263" s="13">
        <f t="shared" si="46"/>
        <v>0</v>
      </c>
      <c r="E263" s="13">
        <f t="shared" si="47"/>
        <v>0</v>
      </c>
      <c r="F263" s="3"/>
    </row>
    <row r="264" spans="2:6">
      <c r="B264" s="14" t="str">
        <f>"Total "&amp;YEAR($B$9)+16</f>
        <v>Total 2035</v>
      </c>
      <c r="C264" s="15">
        <f>SUM(C252:C263)</f>
        <v>0</v>
      </c>
      <c r="D264" s="15">
        <f>SUM(D252:D263)</f>
        <v>0</v>
      </c>
      <c r="E264" s="16"/>
      <c r="F264" s="3"/>
    </row>
    <row r="265" spans="2:6">
      <c r="B265" s="2"/>
      <c r="C265" s="17"/>
      <c r="D265" s="17"/>
      <c r="E265" s="13"/>
      <c r="F265" s="3"/>
    </row>
    <row r="266" spans="2:6">
      <c r="B266" s="3"/>
      <c r="C266" s="12" t="s">
        <v>31</v>
      </c>
      <c r="D266" s="12" t="s">
        <v>32</v>
      </c>
      <c r="E266" s="12" t="s">
        <v>33</v>
      </c>
      <c r="F266" s="3"/>
    </row>
    <row r="267" spans="2:6">
      <c r="B267" s="1" t="str">
        <f>IF(E263&gt;0.005,"January","")</f>
        <v/>
      </c>
      <c r="C267" s="13">
        <f>IF(E263&gt;0,ROUND(E263*($E$4/1200),2),0)</f>
        <v>0</v>
      </c>
      <c r="D267" s="13">
        <f>IF(E263&lt;$C$6,E263,$C$6-C267)</f>
        <v>0</v>
      </c>
      <c r="E267" s="13">
        <f>IF(E263-D267&gt;0,E263-D267,0)</f>
        <v>0</v>
      </c>
      <c r="F267" s="3"/>
    </row>
    <row r="268" spans="2:6">
      <c r="B268" s="1" t="str">
        <f>IF(E267&gt;0.005,"February","")</f>
        <v/>
      </c>
      <c r="C268" s="13">
        <f t="shared" ref="C268:C278" si="48">IF(E267&gt;0,ROUND(E267*($E$4/1200),2),0)</f>
        <v>0</v>
      </c>
      <c r="D268" s="13">
        <f t="shared" ref="D268:D278" si="49">IF(E267&lt;$C$6,E267,$C$6-C268)</f>
        <v>0</v>
      </c>
      <c r="E268" s="13">
        <f t="shared" ref="E268:E278" si="50">IF(E267-D268&gt;0,E267-D268,0)</f>
        <v>0</v>
      </c>
      <c r="F268" s="3"/>
    </row>
    <row r="269" spans="2:6">
      <c r="B269" s="1" t="str">
        <f>IF(E268&gt;0.005,"March","")</f>
        <v/>
      </c>
      <c r="C269" s="13">
        <f t="shared" si="48"/>
        <v>0</v>
      </c>
      <c r="D269" s="13">
        <f t="shared" si="49"/>
        <v>0</v>
      </c>
      <c r="E269" s="13">
        <f t="shared" si="50"/>
        <v>0</v>
      </c>
      <c r="F269" s="3"/>
    </row>
    <row r="270" spans="2:6">
      <c r="B270" s="1" t="str">
        <f>IF(E269&gt;0.005,"April","")</f>
        <v/>
      </c>
      <c r="C270" s="13">
        <f t="shared" si="48"/>
        <v>0</v>
      </c>
      <c r="D270" s="13">
        <f t="shared" si="49"/>
        <v>0</v>
      </c>
      <c r="E270" s="13">
        <f t="shared" si="50"/>
        <v>0</v>
      </c>
      <c r="F270" s="3"/>
    </row>
    <row r="271" spans="2:6">
      <c r="B271" s="1" t="str">
        <f>IF(E270&gt;0.005,"May","")</f>
        <v/>
      </c>
      <c r="C271" s="13">
        <f t="shared" si="48"/>
        <v>0</v>
      </c>
      <c r="D271" s="13">
        <f t="shared" si="49"/>
        <v>0</v>
      </c>
      <c r="E271" s="13">
        <f t="shared" si="50"/>
        <v>0</v>
      </c>
      <c r="F271" s="3"/>
    </row>
    <row r="272" spans="2:6">
      <c r="B272" s="1" t="str">
        <f>IF(E271&gt;0.005,"June","")</f>
        <v/>
      </c>
      <c r="C272" s="13">
        <f t="shared" si="48"/>
        <v>0</v>
      </c>
      <c r="D272" s="13">
        <f t="shared" si="49"/>
        <v>0</v>
      </c>
      <c r="E272" s="13">
        <f t="shared" si="50"/>
        <v>0</v>
      </c>
      <c r="F272" s="3"/>
    </row>
    <row r="273" spans="2:6">
      <c r="B273" s="1" t="str">
        <f>IF(E272&gt;0.005,"July","")</f>
        <v/>
      </c>
      <c r="C273" s="13">
        <f t="shared" si="48"/>
        <v>0</v>
      </c>
      <c r="D273" s="13">
        <f t="shared" si="49"/>
        <v>0</v>
      </c>
      <c r="E273" s="13">
        <f t="shared" si="50"/>
        <v>0</v>
      </c>
      <c r="F273" s="3"/>
    </row>
    <row r="274" spans="2:6">
      <c r="B274" s="1" t="str">
        <f>IF(E273&gt;0.005,"August","")</f>
        <v/>
      </c>
      <c r="C274" s="13">
        <f t="shared" si="48"/>
        <v>0</v>
      </c>
      <c r="D274" s="13">
        <f t="shared" si="49"/>
        <v>0</v>
      </c>
      <c r="E274" s="13">
        <f t="shared" si="50"/>
        <v>0</v>
      </c>
      <c r="F274" s="3"/>
    </row>
    <row r="275" spans="2:6">
      <c r="B275" s="1" t="str">
        <f>IF(E274&gt;0.005,"September","")</f>
        <v/>
      </c>
      <c r="C275" s="13">
        <f t="shared" si="48"/>
        <v>0</v>
      </c>
      <c r="D275" s="13">
        <f t="shared" si="49"/>
        <v>0</v>
      </c>
      <c r="E275" s="13">
        <f t="shared" si="50"/>
        <v>0</v>
      </c>
      <c r="F275" s="3"/>
    </row>
    <row r="276" spans="2:6">
      <c r="B276" s="1" t="str">
        <f>IF(E275&gt;0.005,"October","")</f>
        <v/>
      </c>
      <c r="C276" s="13">
        <f t="shared" si="48"/>
        <v>0</v>
      </c>
      <c r="D276" s="13">
        <f t="shared" si="49"/>
        <v>0</v>
      </c>
      <c r="E276" s="13">
        <f t="shared" si="50"/>
        <v>0</v>
      </c>
      <c r="F276" s="3"/>
    </row>
    <row r="277" spans="2:6">
      <c r="B277" s="1" t="str">
        <f>IF(E276&gt;0.005,"November","")</f>
        <v/>
      </c>
      <c r="C277" s="13">
        <f t="shared" si="48"/>
        <v>0</v>
      </c>
      <c r="D277" s="13">
        <f t="shared" si="49"/>
        <v>0</v>
      </c>
      <c r="E277" s="13">
        <f t="shared" si="50"/>
        <v>0</v>
      </c>
      <c r="F277" s="3"/>
    </row>
    <row r="278" spans="2:6">
      <c r="B278" s="1" t="str">
        <f>IF(E277&gt;0.005,"December","")</f>
        <v/>
      </c>
      <c r="C278" s="13">
        <f t="shared" si="48"/>
        <v>0</v>
      </c>
      <c r="D278" s="13">
        <f t="shared" si="49"/>
        <v>0</v>
      </c>
      <c r="E278" s="13">
        <f t="shared" si="50"/>
        <v>0</v>
      </c>
      <c r="F278" s="3"/>
    </row>
    <row r="279" spans="2:6">
      <c r="B279" s="14" t="str">
        <f>"Total "&amp;YEAR($B$9)+17</f>
        <v>Total 2036</v>
      </c>
      <c r="C279" s="15">
        <f>SUM(C267:C278)</f>
        <v>0</v>
      </c>
      <c r="D279" s="15">
        <f>SUM(D267:D278)</f>
        <v>0</v>
      </c>
      <c r="E279" s="16"/>
      <c r="F279" s="3"/>
    </row>
    <row r="280" spans="2:6">
      <c r="B280" s="3"/>
      <c r="C280" s="13"/>
      <c r="D280" s="13"/>
      <c r="E280" s="13"/>
      <c r="F280" s="3"/>
    </row>
    <row r="281" spans="2:6">
      <c r="B281" s="3"/>
      <c r="C281" s="12" t="s">
        <v>31</v>
      </c>
      <c r="D281" s="12" t="s">
        <v>32</v>
      </c>
      <c r="E281" s="12" t="s">
        <v>33</v>
      </c>
      <c r="F281" s="3"/>
    </row>
    <row r="282" spans="2:6">
      <c r="B282" s="1" t="str">
        <f>IF(E278&gt;0.005,"January","")</f>
        <v/>
      </c>
      <c r="C282" s="13">
        <f>IF(E278&gt;0,ROUND(E278*($E$4/1200),2),0)</f>
        <v>0</v>
      </c>
      <c r="D282" s="13">
        <f>IF(E278&lt;$C$6,E278,$C$6-C282)</f>
        <v>0</v>
      </c>
      <c r="E282" s="13">
        <f>IF(E278-D282&gt;0,E278-D282,0)</f>
        <v>0</v>
      </c>
      <c r="F282" s="3"/>
    </row>
    <row r="283" spans="2:6">
      <c r="B283" s="1" t="str">
        <f>IF(E282&gt;0.005,"February","")</f>
        <v/>
      </c>
      <c r="C283" s="13">
        <f t="shared" ref="C283:C293" si="51">IF(E282&gt;0,ROUND(E282*($E$4/1200),2),0)</f>
        <v>0</v>
      </c>
      <c r="D283" s="13">
        <f t="shared" ref="D283:D293" si="52">IF(E282&lt;$C$6,E282,$C$6-C283)</f>
        <v>0</v>
      </c>
      <c r="E283" s="13">
        <f t="shared" ref="E283:E293" si="53">IF(E282-D283&gt;0,E282-D283,0)</f>
        <v>0</v>
      </c>
      <c r="F283" s="3"/>
    </row>
    <row r="284" spans="2:6">
      <c r="B284" s="1" t="str">
        <f>IF(E283&gt;0.005,"March","")</f>
        <v/>
      </c>
      <c r="C284" s="13">
        <f t="shared" si="51"/>
        <v>0</v>
      </c>
      <c r="D284" s="13">
        <f t="shared" si="52"/>
        <v>0</v>
      </c>
      <c r="E284" s="13">
        <f t="shared" si="53"/>
        <v>0</v>
      </c>
      <c r="F284" s="3"/>
    </row>
    <row r="285" spans="2:6">
      <c r="B285" s="1" t="str">
        <f>IF(E284&gt;0.005,"April","")</f>
        <v/>
      </c>
      <c r="C285" s="13">
        <f t="shared" si="51"/>
        <v>0</v>
      </c>
      <c r="D285" s="13">
        <f t="shared" si="52"/>
        <v>0</v>
      </c>
      <c r="E285" s="13">
        <f t="shared" si="53"/>
        <v>0</v>
      </c>
      <c r="F285" s="3"/>
    </row>
    <row r="286" spans="2:6">
      <c r="B286" s="1" t="str">
        <f>IF(E285&gt;0.005,"May","")</f>
        <v/>
      </c>
      <c r="C286" s="13">
        <f t="shared" si="51"/>
        <v>0</v>
      </c>
      <c r="D286" s="13">
        <f t="shared" si="52"/>
        <v>0</v>
      </c>
      <c r="E286" s="13">
        <f t="shared" si="53"/>
        <v>0</v>
      </c>
      <c r="F286" s="3"/>
    </row>
    <row r="287" spans="2:6">
      <c r="B287" s="1" t="str">
        <f>IF(E286&gt;0.005,"June","")</f>
        <v/>
      </c>
      <c r="C287" s="13">
        <f t="shared" si="51"/>
        <v>0</v>
      </c>
      <c r="D287" s="13">
        <f t="shared" si="52"/>
        <v>0</v>
      </c>
      <c r="E287" s="13">
        <f t="shared" si="53"/>
        <v>0</v>
      </c>
      <c r="F287" s="3"/>
    </row>
    <row r="288" spans="2:6">
      <c r="B288" s="1" t="str">
        <f>IF(E287&gt;0.005,"July","")</f>
        <v/>
      </c>
      <c r="C288" s="13">
        <f t="shared" si="51"/>
        <v>0</v>
      </c>
      <c r="D288" s="13">
        <f t="shared" si="52"/>
        <v>0</v>
      </c>
      <c r="E288" s="13">
        <f t="shared" si="53"/>
        <v>0</v>
      </c>
      <c r="F288" s="3"/>
    </row>
    <row r="289" spans="2:6">
      <c r="B289" s="1" t="str">
        <f>IF(E288&gt;0.005,"August","")</f>
        <v/>
      </c>
      <c r="C289" s="13">
        <f t="shared" si="51"/>
        <v>0</v>
      </c>
      <c r="D289" s="13">
        <f t="shared" si="52"/>
        <v>0</v>
      </c>
      <c r="E289" s="13">
        <f t="shared" si="53"/>
        <v>0</v>
      </c>
      <c r="F289" s="3"/>
    </row>
    <row r="290" spans="2:6">
      <c r="B290" s="1" t="str">
        <f>IF(E289&gt;0.005,"September","")</f>
        <v/>
      </c>
      <c r="C290" s="13">
        <f t="shared" si="51"/>
        <v>0</v>
      </c>
      <c r="D290" s="13">
        <f t="shared" si="52"/>
        <v>0</v>
      </c>
      <c r="E290" s="13">
        <f t="shared" si="53"/>
        <v>0</v>
      </c>
      <c r="F290" s="3"/>
    </row>
    <row r="291" spans="2:6">
      <c r="B291" s="1" t="str">
        <f>IF(E290&gt;0.005,"October","")</f>
        <v/>
      </c>
      <c r="C291" s="13">
        <f t="shared" si="51"/>
        <v>0</v>
      </c>
      <c r="D291" s="13">
        <f t="shared" si="52"/>
        <v>0</v>
      </c>
      <c r="E291" s="13">
        <f t="shared" si="53"/>
        <v>0</v>
      </c>
      <c r="F291" s="3"/>
    </row>
    <row r="292" spans="2:6">
      <c r="B292" s="1" t="str">
        <f>IF(E291&gt;0.005,"November","")</f>
        <v/>
      </c>
      <c r="C292" s="13">
        <f t="shared" si="51"/>
        <v>0</v>
      </c>
      <c r="D292" s="13">
        <f t="shared" si="52"/>
        <v>0</v>
      </c>
      <c r="E292" s="13">
        <f t="shared" si="53"/>
        <v>0</v>
      </c>
      <c r="F292" s="3"/>
    </row>
    <row r="293" spans="2:6">
      <c r="B293" s="1" t="str">
        <f>IF(E292&gt;0.005,"December","")</f>
        <v/>
      </c>
      <c r="C293" s="13">
        <f t="shared" si="51"/>
        <v>0</v>
      </c>
      <c r="D293" s="13">
        <f t="shared" si="52"/>
        <v>0</v>
      </c>
      <c r="E293" s="13">
        <f t="shared" si="53"/>
        <v>0</v>
      </c>
      <c r="F293" s="3"/>
    </row>
    <row r="294" spans="2:6">
      <c r="B294" s="14" t="str">
        <f>"Total "&amp;YEAR($B$9)+18</f>
        <v>Total 2037</v>
      </c>
      <c r="C294" s="15">
        <f>SUM(C282:C293)</f>
        <v>0</v>
      </c>
      <c r="D294" s="15">
        <f>SUM(D282:D293)</f>
        <v>0</v>
      </c>
      <c r="E294" s="16"/>
      <c r="F294" s="3"/>
    </row>
    <row r="295" spans="2:6">
      <c r="B295" s="3"/>
      <c r="C295" s="13"/>
      <c r="D295" s="13"/>
      <c r="E295" s="13"/>
      <c r="F295" s="3"/>
    </row>
    <row r="296" spans="2:6">
      <c r="B296" s="3"/>
      <c r="C296" s="12" t="s">
        <v>31</v>
      </c>
      <c r="D296" s="12" t="s">
        <v>32</v>
      </c>
      <c r="E296" s="12" t="s">
        <v>33</v>
      </c>
      <c r="F296" s="3"/>
    </row>
    <row r="297" spans="2:6">
      <c r="B297" s="1" t="str">
        <f>IF(E293&gt;0.005,"January","")</f>
        <v/>
      </c>
      <c r="C297" s="13">
        <f>IF(E293&gt;0,ROUND(E293*($E$4/1200),2),0)</f>
        <v>0</v>
      </c>
      <c r="D297" s="13">
        <f>IF(E293&lt;$C$6,E293,$C$6-C297)</f>
        <v>0</v>
      </c>
      <c r="E297" s="13">
        <f>IF(E293-D297&gt;0,E293-D297,0)</f>
        <v>0</v>
      </c>
      <c r="F297" s="3"/>
    </row>
    <row r="298" spans="2:6">
      <c r="B298" s="1" t="str">
        <f>IF(E297&gt;0.005,"February","")</f>
        <v/>
      </c>
      <c r="C298" s="13">
        <f t="shared" ref="C298:C308" si="54">IF(E297&gt;0,ROUND(E297*($E$4/1200),2),0)</f>
        <v>0</v>
      </c>
      <c r="D298" s="13">
        <f t="shared" ref="D298:D308" si="55">IF(E297&lt;$C$6,E297,$C$6-C298)</f>
        <v>0</v>
      </c>
      <c r="E298" s="13">
        <f t="shared" ref="E298:E308" si="56">IF(E297-D298&gt;0,E297-D298,0)</f>
        <v>0</v>
      </c>
      <c r="F298" s="3"/>
    </row>
    <row r="299" spans="2:6">
      <c r="B299" s="1" t="str">
        <f>IF(E298&gt;0.005,"March","")</f>
        <v/>
      </c>
      <c r="C299" s="13">
        <f t="shared" si="54"/>
        <v>0</v>
      </c>
      <c r="D299" s="13">
        <f t="shared" si="55"/>
        <v>0</v>
      </c>
      <c r="E299" s="13">
        <f t="shared" si="56"/>
        <v>0</v>
      </c>
      <c r="F299" s="3"/>
    </row>
    <row r="300" spans="2:6">
      <c r="B300" s="1" t="str">
        <f>IF(E299&gt;0.005,"April","")</f>
        <v/>
      </c>
      <c r="C300" s="13">
        <f t="shared" si="54"/>
        <v>0</v>
      </c>
      <c r="D300" s="13">
        <f t="shared" si="55"/>
        <v>0</v>
      </c>
      <c r="E300" s="13">
        <f t="shared" si="56"/>
        <v>0</v>
      </c>
      <c r="F300" s="3"/>
    </row>
    <row r="301" spans="2:6">
      <c r="B301" s="1" t="str">
        <f>IF(E300&gt;0.005,"May","")</f>
        <v/>
      </c>
      <c r="C301" s="13">
        <f t="shared" si="54"/>
        <v>0</v>
      </c>
      <c r="D301" s="13">
        <f t="shared" si="55"/>
        <v>0</v>
      </c>
      <c r="E301" s="13">
        <f t="shared" si="56"/>
        <v>0</v>
      </c>
      <c r="F301" s="3"/>
    </row>
    <row r="302" spans="2:6">
      <c r="B302" s="1" t="str">
        <f>IF(E301&gt;0.005,"June","")</f>
        <v/>
      </c>
      <c r="C302" s="13">
        <f t="shared" si="54"/>
        <v>0</v>
      </c>
      <c r="D302" s="13">
        <f t="shared" si="55"/>
        <v>0</v>
      </c>
      <c r="E302" s="13">
        <f t="shared" si="56"/>
        <v>0</v>
      </c>
      <c r="F302" s="3"/>
    </row>
    <row r="303" spans="2:6">
      <c r="B303" s="1" t="str">
        <f>IF(E302&gt;0.005,"July","")</f>
        <v/>
      </c>
      <c r="C303" s="13">
        <f t="shared" si="54"/>
        <v>0</v>
      </c>
      <c r="D303" s="13">
        <f t="shared" si="55"/>
        <v>0</v>
      </c>
      <c r="E303" s="13">
        <f t="shared" si="56"/>
        <v>0</v>
      </c>
      <c r="F303" s="3"/>
    </row>
    <row r="304" spans="2:6">
      <c r="B304" s="1" t="str">
        <f>IF(E303&gt;0.005,"August","")</f>
        <v/>
      </c>
      <c r="C304" s="13">
        <f t="shared" si="54"/>
        <v>0</v>
      </c>
      <c r="D304" s="13">
        <f t="shared" si="55"/>
        <v>0</v>
      </c>
      <c r="E304" s="13">
        <f t="shared" si="56"/>
        <v>0</v>
      </c>
      <c r="F304" s="3"/>
    </row>
    <row r="305" spans="2:6">
      <c r="B305" s="1" t="str">
        <f>IF(E304&gt;0.005,"September","")</f>
        <v/>
      </c>
      <c r="C305" s="13">
        <f t="shared" si="54"/>
        <v>0</v>
      </c>
      <c r="D305" s="13">
        <f t="shared" si="55"/>
        <v>0</v>
      </c>
      <c r="E305" s="13">
        <f t="shared" si="56"/>
        <v>0</v>
      </c>
      <c r="F305" s="3"/>
    </row>
    <row r="306" spans="2:6">
      <c r="B306" s="1" t="str">
        <f>IF(E305&gt;0.005,"October","")</f>
        <v/>
      </c>
      <c r="C306" s="13">
        <f t="shared" si="54"/>
        <v>0</v>
      </c>
      <c r="D306" s="13">
        <f t="shared" si="55"/>
        <v>0</v>
      </c>
      <c r="E306" s="13">
        <f t="shared" si="56"/>
        <v>0</v>
      </c>
      <c r="F306" s="3"/>
    </row>
    <row r="307" spans="2:6">
      <c r="B307" s="1" t="str">
        <f>IF(E306&gt;0.005,"November","")</f>
        <v/>
      </c>
      <c r="C307" s="13">
        <f t="shared" si="54"/>
        <v>0</v>
      </c>
      <c r="D307" s="13">
        <f t="shared" si="55"/>
        <v>0</v>
      </c>
      <c r="E307" s="13">
        <f t="shared" si="56"/>
        <v>0</v>
      </c>
      <c r="F307" s="3"/>
    </row>
    <row r="308" spans="2:6">
      <c r="B308" s="1" t="str">
        <f>IF(E307&gt;0.005,"December","")</f>
        <v/>
      </c>
      <c r="C308" s="13">
        <f t="shared" si="54"/>
        <v>0</v>
      </c>
      <c r="D308" s="13">
        <f t="shared" si="55"/>
        <v>0</v>
      </c>
      <c r="E308" s="13">
        <f t="shared" si="56"/>
        <v>0</v>
      </c>
      <c r="F308" s="3"/>
    </row>
    <row r="309" spans="2:6">
      <c r="B309" s="14" t="str">
        <f>"Total "&amp;YEAR($B$9)+19</f>
        <v>Total 2038</v>
      </c>
      <c r="C309" s="15">
        <f>SUM(C297:C308)</f>
        <v>0</v>
      </c>
      <c r="D309" s="15">
        <f>SUM(D297:D308)</f>
        <v>0</v>
      </c>
      <c r="E309" s="16"/>
      <c r="F309" s="3"/>
    </row>
    <row r="310" spans="2:6">
      <c r="B310" s="2"/>
      <c r="C310" s="17"/>
      <c r="D310" s="17"/>
      <c r="E310" s="13"/>
      <c r="F310" s="3"/>
    </row>
    <row r="311" spans="2:6">
      <c r="B311" s="3"/>
      <c r="C311" s="12" t="s">
        <v>31</v>
      </c>
      <c r="D311" s="12" t="s">
        <v>32</v>
      </c>
      <c r="E311" s="12" t="s">
        <v>33</v>
      </c>
      <c r="F311" s="3"/>
    </row>
    <row r="312" spans="2:6">
      <c r="B312" s="1" t="str">
        <f>IF(E308&gt;0.005,"January","")</f>
        <v/>
      </c>
      <c r="C312" s="13">
        <f>IF(E308&gt;0,ROUND(E308*($E$4/1200),2),0)</f>
        <v>0</v>
      </c>
      <c r="D312" s="13">
        <f>IF(E308&lt;$C$6,E308,$C$6-C312)</f>
        <v>0</v>
      </c>
      <c r="E312" s="13">
        <f>IF(E308-D312&gt;0,E308-D312,0)</f>
        <v>0</v>
      </c>
      <c r="F312" s="3"/>
    </row>
    <row r="313" spans="2:6">
      <c r="B313" s="1" t="str">
        <f>IF(E312&gt;0.005,"February","")</f>
        <v/>
      </c>
      <c r="C313" s="13">
        <f t="shared" ref="C313:C323" si="57">IF(E312&gt;0,ROUND(E312*($E$4/1200),2),0)</f>
        <v>0</v>
      </c>
      <c r="D313" s="13">
        <f t="shared" ref="D313:D323" si="58">IF(E312&lt;$C$6,E312,$C$6-C313)</f>
        <v>0</v>
      </c>
      <c r="E313" s="13">
        <f t="shared" ref="E313:E323" si="59">IF(E312-D313&gt;0,E312-D313,0)</f>
        <v>0</v>
      </c>
      <c r="F313" s="3"/>
    </row>
    <row r="314" spans="2:6">
      <c r="B314" s="1" t="str">
        <f>IF(E313&gt;0.005,"March","")</f>
        <v/>
      </c>
      <c r="C314" s="13">
        <f t="shared" si="57"/>
        <v>0</v>
      </c>
      <c r="D314" s="13">
        <f t="shared" si="58"/>
        <v>0</v>
      </c>
      <c r="E314" s="13">
        <f t="shared" si="59"/>
        <v>0</v>
      </c>
      <c r="F314" s="3"/>
    </row>
    <row r="315" spans="2:6">
      <c r="B315" s="1" t="str">
        <f>IF(E314&gt;0.005,"April","")</f>
        <v/>
      </c>
      <c r="C315" s="13">
        <f t="shared" si="57"/>
        <v>0</v>
      </c>
      <c r="D315" s="13">
        <f t="shared" si="58"/>
        <v>0</v>
      </c>
      <c r="E315" s="13">
        <f t="shared" si="59"/>
        <v>0</v>
      </c>
      <c r="F315" s="3"/>
    </row>
    <row r="316" spans="2:6">
      <c r="B316" s="1" t="str">
        <f>IF(E315&gt;0.005,"May","")</f>
        <v/>
      </c>
      <c r="C316" s="13">
        <f t="shared" si="57"/>
        <v>0</v>
      </c>
      <c r="D316" s="13">
        <f t="shared" si="58"/>
        <v>0</v>
      </c>
      <c r="E316" s="13">
        <f t="shared" si="59"/>
        <v>0</v>
      </c>
      <c r="F316" s="3"/>
    </row>
    <row r="317" spans="2:6">
      <c r="B317" s="1" t="str">
        <f>IF(E316&gt;0.005,"June","")</f>
        <v/>
      </c>
      <c r="C317" s="13">
        <f t="shared" si="57"/>
        <v>0</v>
      </c>
      <c r="D317" s="13">
        <f t="shared" si="58"/>
        <v>0</v>
      </c>
      <c r="E317" s="13">
        <f t="shared" si="59"/>
        <v>0</v>
      </c>
      <c r="F317" s="3"/>
    </row>
    <row r="318" spans="2:6">
      <c r="B318" s="1" t="str">
        <f>IF(E317&gt;0.005,"July","")</f>
        <v/>
      </c>
      <c r="C318" s="13">
        <f t="shared" si="57"/>
        <v>0</v>
      </c>
      <c r="D318" s="13">
        <f t="shared" si="58"/>
        <v>0</v>
      </c>
      <c r="E318" s="13">
        <f t="shared" si="59"/>
        <v>0</v>
      </c>
      <c r="F318" s="3"/>
    </row>
    <row r="319" spans="2:6">
      <c r="B319" s="1" t="str">
        <f>IF(E318&gt;0.005,"August","")</f>
        <v/>
      </c>
      <c r="C319" s="13">
        <f t="shared" si="57"/>
        <v>0</v>
      </c>
      <c r="D319" s="13">
        <f t="shared" si="58"/>
        <v>0</v>
      </c>
      <c r="E319" s="13">
        <f t="shared" si="59"/>
        <v>0</v>
      </c>
      <c r="F319" s="3"/>
    </row>
    <row r="320" spans="2:6">
      <c r="B320" s="1" t="str">
        <f>IF(E319&gt;0.005,"September","")</f>
        <v/>
      </c>
      <c r="C320" s="13">
        <f t="shared" si="57"/>
        <v>0</v>
      </c>
      <c r="D320" s="13">
        <f t="shared" si="58"/>
        <v>0</v>
      </c>
      <c r="E320" s="13">
        <f t="shared" si="59"/>
        <v>0</v>
      </c>
      <c r="F320" s="3"/>
    </row>
    <row r="321" spans="2:6">
      <c r="B321" s="1" t="str">
        <f>IF(E320&gt;0.005,"October","")</f>
        <v/>
      </c>
      <c r="C321" s="13">
        <f t="shared" si="57"/>
        <v>0</v>
      </c>
      <c r="D321" s="13">
        <f t="shared" si="58"/>
        <v>0</v>
      </c>
      <c r="E321" s="13">
        <f t="shared" si="59"/>
        <v>0</v>
      </c>
      <c r="F321" s="3"/>
    </row>
    <row r="322" spans="2:6">
      <c r="B322" s="1" t="str">
        <f>IF(E321&gt;0.005,"November","")</f>
        <v/>
      </c>
      <c r="C322" s="13">
        <f t="shared" si="57"/>
        <v>0</v>
      </c>
      <c r="D322" s="13">
        <f t="shared" si="58"/>
        <v>0</v>
      </c>
      <c r="E322" s="13">
        <f t="shared" si="59"/>
        <v>0</v>
      </c>
      <c r="F322" s="3"/>
    </row>
    <row r="323" spans="2:6">
      <c r="B323" s="1" t="str">
        <f>IF(E322&gt;0.005,"December","")</f>
        <v/>
      </c>
      <c r="C323" s="13">
        <f t="shared" si="57"/>
        <v>0</v>
      </c>
      <c r="D323" s="13">
        <f t="shared" si="58"/>
        <v>0</v>
      </c>
      <c r="E323" s="13">
        <f t="shared" si="59"/>
        <v>0</v>
      </c>
      <c r="F323" s="3"/>
    </row>
    <row r="324" spans="2:6">
      <c r="B324" s="14" t="str">
        <f>"Total "&amp;YEAR($B$9)+20</f>
        <v>Total 2039</v>
      </c>
      <c r="C324" s="15">
        <f>SUM(C312:C323)</f>
        <v>0</v>
      </c>
      <c r="D324" s="15">
        <f>SUM(D312:D323)</f>
        <v>0</v>
      </c>
      <c r="E324" s="16"/>
      <c r="F324" s="3"/>
    </row>
    <row r="325" spans="2:6">
      <c r="B325" s="3"/>
      <c r="C325" s="13"/>
      <c r="D325" s="13"/>
      <c r="E325" s="13"/>
      <c r="F325" s="3"/>
    </row>
    <row r="326" spans="2:6">
      <c r="B326" s="3"/>
      <c r="C326" s="12" t="s">
        <v>31</v>
      </c>
      <c r="D326" s="12" t="s">
        <v>32</v>
      </c>
      <c r="E326" s="12" t="s">
        <v>33</v>
      </c>
      <c r="F326" s="3"/>
    </row>
    <row r="327" spans="2:6">
      <c r="B327" s="1" t="str">
        <f>IF(E323&gt;0.005,"January","")</f>
        <v/>
      </c>
      <c r="C327" s="13">
        <f>IF(E323&gt;0,ROUND(E323*($E$4/1200),2),0)</f>
        <v>0</v>
      </c>
      <c r="D327" s="13">
        <f>IF(E323&lt;$C$6,E323,$C$6-C327)</f>
        <v>0</v>
      </c>
      <c r="E327" s="13">
        <f>IF(E323-D327&gt;0,E323-D327,0)</f>
        <v>0</v>
      </c>
      <c r="F327" s="3"/>
    </row>
    <row r="328" spans="2:6">
      <c r="B328" s="1" t="str">
        <f>IF(E327&gt;0.005,"February","")</f>
        <v/>
      </c>
      <c r="C328" s="13">
        <f t="shared" ref="C328:C338" si="60">IF(E327&gt;0,ROUND(E327*($E$4/1200),2),0)</f>
        <v>0</v>
      </c>
      <c r="D328" s="13">
        <f t="shared" ref="D328:D338" si="61">IF(E327&lt;$C$6,E327,$C$6-C328)</f>
        <v>0</v>
      </c>
      <c r="E328" s="13">
        <f t="shared" ref="E328:E338" si="62">IF(E327-D328&gt;0,E327-D328,0)</f>
        <v>0</v>
      </c>
      <c r="F328" s="3"/>
    </row>
    <row r="329" spans="2:6">
      <c r="B329" s="1" t="str">
        <f>IF(E328&gt;0.005,"March","")</f>
        <v/>
      </c>
      <c r="C329" s="13">
        <f t="shared" si="60"/>
        <v>0</v>
      </c>
      <c r="D329" s="13">
        <f t="shared" si="61"/>
        <v>0</v>
      </c>
      <c r="E329" s="13">
        <f t="shared" si="62"/>
        <v>0</v>
      </c>
      <c r="F329" s="3"/>
    </row>
    <row r="330" spans="2:6">
      <c r="B330" s="1" t="str">
        <f>IF(E329&gt;0.005,"April","")</f>
        <v/>
      </c>
      <c r="C330" s="13">
        <f t="shared" si="60"/>
        <v>0</v>
      </c>
      <c r="D330" s="13">
        <f t="shared" si="61"/>
        <v>0</v>
      </c>
      <c r="E330" s="13">
        <f t="shared" si="62"/>
        <v>0</v>
      </c>
      <c r="F330" s="3"/>
    </row>
    <row r="331" spans="2:6">
      <c r="B331" s="1" t="str">
        <f>IF(E330&gt;0.005,"May","")</f>
        <v/>
      </c>
      <c r="C331" s="13">
        <f t="shared" si="60"/>
        <v>0</v>
      </c>
      <c r="D331" s="13">
        <f t="shared" si="61"/>
        <v>0</v>
      </c>
      <c r="E331" s="13">
        <f t="shared" si="62"/>
        <v>0</v>
      </c>
      <c r="F331" s="3"/>
    </row>
    <row r="332" spans="2:6">
      <c r="B332" s="1" t="str">
        <f>IF(E331&gt;0.005,"June","")</f>
        <v/>
      </c>
      <c r="C332" s="13">
        <f t="shared" si="60"/>
        <v>0</v>
      </c>
      <c r="D332" s="13">
        <f t="shared" si="61"/>
        <v>0</v>
      </c>
      <c r="E332" s="13">
        <f t="shared" si="62"/>
        <v>0</v>
      </c>
      <c r="F332" s="3"/>
    </row>
    <row r="333" spans="2:6">
      <c r="B333" s="1" t="str">
        <f>IF(E332&gt;0.005,"July","")</f>
        <v/>
      </c>
      <c r="C333" s="13">
        <f t="shared" si="60"/>
        <v>0</v>
      </c>
      <c r="D333" s="13">
        <f t="shared" si="61"/>
        <v>0</v>
      </c>
      <c r="E333" s="13">
        <f t="shared" si="62"/>
        <v>0</v>
      </c>
      <c r="F333" s="3"/>
    </row>
    <row r="334" spans="2:6">
      <c r="B334" s="1" t="str">
        <f>IF(E333&gt;0.005,"August","")</f>
        <v/>
      </c>
      <c r="C334" s="13">
        <f t="shared" si="60"/>
        <v>0</v>
      </c>
      <c r="D334" s="13">
        <f t="shared" si="61"/>
        <v>0</v>
      </c>
      <c r="E334" s="13">
        <f t="shared" si="62"/>
        <v>0</v>
      </c>
      <c r="F334" s="3"/>
    </row>
    <row r="335" spans="2:6">
      <c r="B335" s="1" t="str">
        <f>IF(E334&gt;0.005,"September","")</f>
        <v/>
      </c>
      <c r="C335" s="13">
        <f t="shared" si="60"/>
        <v>0</v>
      </c>
      <c r="D335" s="13">
        <f t="shared" si="61"/>
        <v>0</v>
      </c>
      <c r="E335" s="13">
        <f t="shared" si="62"/>
        <v>0</v>
      </c>
      <c r="F335" s="3"/>
    </row>
    <row r="336" spans="2:6">
      <c r="B336" s="1" t="str">
        <f>IF(E335&gt;0.005,"October","")</f>
        <v/>
      </c>
      <c r="C336" s="13">
        <f t="shared" si="60"/>
        <v>0</v>
      </c>
      <c r="D336" s="13">
        <f t="shared" si="61"/>
        <v>0</v>
      </c>
      <c r="E336" s="13">
        <f t="shared" si="62"/>
        <v>0</v>
      </c>
      <c r="F336" s="3"/>
    </row>
    <row r="337" spans="2:6">
      <c r="B337" s="1" t="str">
        <f>IF(E336&gt;0.005,"November","")</f>
        <v/>
      </c>
      <c r="C337" s="13">
        <f t="shared" si="60"/>
        <v>0</v>
      </c>
      <c r="D337" s="13">
        <f t="shared" si="61"/>
        <v>0</v>
      </c>
      <c r="E337" s="13">
        <f t="shared" si="62"/>
        <v>0</v>
      </c>
      <c r="F337" s="3"/>
    </row>
    <row r="338" spans="2:6">
      <c r="B338" s="1" t="str">
        <f>IF(E337&gt;0.005,"December","")</f>
        <v/>
      </c>
      <c r="C338" s="13">
        <f t="shared" si="60"/>
        <v>0</v>
      </c>
      <c r="D338" s="13">
        <f t="shared" si="61"/>
        <v>0</v>
      </c>
      <c r="E338" s="13">
        <f t="shared" si="62"/>
        <v>0</v>
      </c>
      <c r="F338" s="3"/>
    </row>
    <row r="339" spans="2:6">
      <c r="B339" s="14" t="str">
        <f>"Total "&amp;YEAR($B$9)+21</f>
        <v>Total 2040</v>
      </c>
      <c r="C339" s="15">
        <f>SUM(C327:C338)</f>
        <v>0</v>
      </c>
      <c r="D339" s="15">
        <f>SUM(D327:D338)</f>
        <v>0</v>
      </c>
      <c r="E339" s="16"/>
      <c r="F339" s="3"/>
    </row>
    <row r="340" spans="2:6">
      <c r="B340" s="3"/>
      <c r="C340" s="13"/>
      <c r="D340" s="13"/>
      <c r="E340" s="13"/>
      <c r="F340" s="3"/>
    </row>
    <row r="341" spans="2:6">
      <c r="B341" s="3"/>
      <c r="C341" s="12" t="s">
        <v>31</v>
      </c>
      <c r="D341" s="12" t="s">
        <v>32</v>
      </c>
      <c r="E341" s="12" t="s">
        <v>33</v>
      </c>
      <c r="F341" s="3"/>
    </row>
    <row r="342" spans="2:6">
      <c r="B342" s="1" t="str">
        <f>IF(E338&gt;0.005,"January","")</f>
        <v/>
      </c>
      <c r="C342" s="13">
        <f>IF(E338&gt;0,ROUND(E338*($E$4/1200),2),0)</f>
        <v>0</v>
      </c>
      <c r="D342" s="13">
        <f>IF(E338&lt;$C$6,E338,$C$6-C342)</f>
        <v>0</v>
      </c>
      <c r="E342" s="13">
        <f>IF(E338-D342&gt;0,E338-D342,0)</f>
        <v>0</v>
      </c>
      <c r="F342" s="3"/>
    </row>
    <row r="343" spans="2:6">
      <c r="B343" s="1" t="str">
        <f>IF(E342&gt;0.005,"February","")</f>
        <v/>
      </c>
      <c r="C343" s="13">
        <f t="shared" ref="C343:C353" si="63">IF(E342&gt;0,ROUND(E342*($E$4/1200),2),0)</f>
        <v>0</v>
      </c>
      <c r="D343" s="13">
        <f t="shared" ref="D343:D353" si="64">IF(E342&lt;$C$6,E342,$C$6-C343)</f>
        <v>0</v>
      </c>
      <c r="E343" s="13">
        <f t="shared" ref="E343:E353" si="65">IF(E342-D343&gt;0,E342-D343,0)</f>
        <v>0</v>
      </c>
      <c r="F343" s="3"/>
    </row>
    <row r="344" spans="2:6">
      <c r="B344" s="1" t="str">
        <f>IF(E343&gt;0.005,"March","")</f>
        <v/>
      </c>
      <c r="C344" s="13">
        <f t="shared" si="63"/>
        <v>0</v>
      </c>
      <c r="D344" s="13">
        <f t="shared" si="64"/>
        <v>0</v>
      </c>
      <c r="E344" s="13">
        <f t="shared" si="65"/>
        <v>0</v>
      </c>
      <c r="F344" s="3"/>
    </row>
    <row r="345" spans="2:6">
      <c r="B345" s="1" t="str">
        <f>IF(E344&gt;0.005,"April","")</f>
        <v/>
      </c>
      <c r="C345" s="13">
        <f t="shared" si="63"/>
        <v>0</v>
      </c>
      <c r="D345" s="13">
        <f t="shared" si="64"/>
        <v>0</v>
      </c>
      <c r="E345" s="13">
        <f t="shared" si="65"/>
        <v>0</v>
      </c>
      <c r="F345" s="3"/>
    </row>
    <row r="346" spans="2:6">
      <c r="B346" s="1" t="str">
        <f>IF(E345&gt;0.005,"May","")</f>
        <v/>
      </c>
      <c r="C346" s="13">
        <f t="shared" si="63"/>
        <v>0</v>
      </c>
      <c r="D346" s="13">
        <f t="shared" si="64"/>
        <v>0</v>
      </c>
      <c r="E346" s="13">
        <f t="shared" si="65"/>
        <v>0</v>
      </c>
      <c r="F346" s="3"/>
    </row>
    <row r="347" spans="2:6">
      <c r="B347" s="1" t="str">
        <f>IF(E346&gt;0.005,"June","")</f>
        <v/>
      </c>
      <c r="C347" s="13">
        <f t="shared" si="63"/>
        <v>0</v>
      </c>
      <c r="D347" s="13">
        <f t="shared" si="64"/>
        <v>0</v>
      </c>
      <c r="E347" s="13">
        <f t="shared" si="65"/>
        <v>0</v>
      </c>
      <c r="F347" s="3"/>
    </row>
    <row r="348" spans="2:6">
      <c r="B348" s="1" t="str">
        <f>IF(E347&gt;0.005,"July","")</f>
        <v/>
      </c>
      <c r="C348" s="13">
        <f t="shared" si="63"/>
        <v>0</v>
      </c>
      <c r="D348" s="13">
        <f t="shared" si="64"/>
        <v>0</v>
      </c>
      <c r="E348" s="13">
        <f t="shared" si="65"/>
        <v>0</v>
      </c>
      <c r="F348" s="3"/>
    </row>
    <row r="349" spans="2:6">
      <c r="B349" s="1" t="str">
        <f>IF(E348&gt;0.005,"August","")</f>
        <v/>
      </c>
      <c r="C349" s="13">
        <f t="shared" si="63"/>
        <v>0</v>
      </c>
      <c r="D349" s="13">
        <f t="shared" si="64"/>
        <v>0</v>
      </c>
      <c r="E349" s="13">
        <f t="shared" si="65"/>
        <v>0</v>
      </c>
      <c r="F349" s="3"/>
    </row>
    <row r="350" spans="2:6">
      <c r="B350" s="1" t="str">
        <f>IF(E349&gt;0.005,"September","")</f>
        <v/>
      </c>
      <c r="C350" s="13">
        <f t="shared" si="63"/>
        <v>0</v>
      </c>
      <c r="D350" s="13">
        <f t="shared" si="64"/>
        <v>0</v>
      </c>
      <c r="E350" s="13">
        <f t="shared" si="65"/>
        <v>0</v>
      </c>
      <c r="F350" s="3"/>
    </row>
    <row r="351" spans="2:6">
      <c r="B351" s="1" t="str">
        <f>IF(E350&gt;0.005,"October","")</f>
        <v/>
      </c>
      <c r="C351" s="13">
        <f t="shared" si="63"/>
        <v>0</v>
      </c>
      <c r="D351" s="13">
        <f t="shared" si="64"/>
        <v>0</v>
      </c>
      <c r="E351" s="13">
        <f t="shared" si="65"/>
        <v>0</v>
      </c>
      <c r="F351" s="3"/>
    </row>
    <row r="352" spans="2:6">
      <c r="B352" s="1" t="str">
        <f>IF(E351&gt;0.005,"November","")</f>
        <v/>
      </c>
      <c r="C352" s="13">
        <f t="shared" si="63"/>
        <v>0</v>
      </c>
      <c r="D352" s="13">
        <f t="shared" si="64"/>
        <v>0</v>
      </c>
      <c r="E352" s="13">
        <f t="shared" si="65"/>
        <v>0</v>
      </c>
      <c r="F352" s="3"/>
    </row>
    <row r="353" spans="2:6">
      <c r="B353" s="1" t="str">
        <f>IF(E352&gt;0.005,"December","")</f>
        <v/>
      </c>
      <c r="C353" s="13">
        <f t="shared" si="63"/>
        <v>0</v>
      </c>
      <c r="D353" s="13">
        <f t="shared" si="64"/>
        <v>0</v>
      </c>
      <c r="E353" s="13">
        <f t="shared" si="65"/>
        <v>0</v>
      </c>
      <c r="F353" s="3"/>
    </row>
    <row r="354" spans="2:6">
      <c r="B354" s="14" t="str">
        <f>"Total "&amp;YEAR($B$9)+22</f>
        <v>Total 2041</v>
      </c>
      <c r="C354" s="15">
        <f>SUM(C342:C353)</f>
        <v>0</v>
      </c>
      <c r="D354" s="15">
        <f>SUM(D342:D353)</f>
        <v>0</v>
      </c>
      <c r="E354" s="16"/>
      <c r="F354" s="3"/>
    </row>
    <row r="355" spans="2:6">
      <c r="B355" s="2"/>
      <c r="C355" s="17"/>
      <c r="D355" s="17"/>
      <c r="E355" s="13"/>
      <c r="F355" s="3"/>
    </row>
    <row r="356" spans="2:6">
      <c r="B356" s="3"/>
      <c r="C356" s="12" t="s">
        <v>31</v>
      </c>
      <c r="D356" s="12" t="s">
        <v>32</v>
      </c>
      <c r="E356" s="12" t="s">
        <v>33</v>
      </c>
      <c r="F356" s="3"/>
    </row>
    <row r="357" spans="2:6">
      <c r="B357" s="1" t="str">
        <f>IF(E353&gt;0.005,"January","")</f>
        <v/>
      </c>
      <c r="C357" s="13">
        <f>IF(E353&gt;0,ROUND(E353*($E$4/1200),2),0)</f>
        <v>0</v>
      </c>
      <c r="D357" s="13">
        <f>IF(E353&lt;$C$6,E353,$C$6-C357)</f>
        <v>0</v>
      </c>
      <c r="E357" s="13">
        <f>IF(E353-D357&gt;0,E353-D357,0)</f>
        <v>0</v>
      </c>
      <c r="F357" s="3"/>
    </row>
    <row r="358" spans="2:6">
      <c r="B358" s="1" t="str">
        <f>IF(E357&gt;0.005,"February","")</f>
        <v/>
      </c>
      <c r="C358" s="13">
        <f t="shared" ref="C358:C368" si="66">IF(E357&gt;0,ROUND(E357*($E$4/1200),2),0)</f>
        <v>0</v>
      </c>
      <c r="D358" s="13">
        <f t="shared" ref="D358:D368" si="67">IF(E357&lt;$C$6,E357,$C$6-C358)</f>
        <v>0</v>
      </c>
      <c r="E358" s="13">
        <f t="shared" ref="E358:E368" si="68">IF(E357-D358&gt;0,E357-D358,0)</f>
        <v>0</v>
      </c>
      <c r="F358" s="3"/>
    </row>
    <row r="359" spans="2:6">
      <c r="B359" s="1" t="str">
        <f>IF(E358&gt;0.005,"March","")</f>
        <v/>
      </c>
      <c r="C359" s="13">
        <f t="shared" si="66"/>
        <v>0</v>
      </c>
      <c r="D359" s="13">
        <f t="shared" si="67"/>
        <v>0</v>
      </c>
      <c r="E359" s="13">
        <f t="shared" si="68"/>
        <v>0</v>
      </c>
      <c r="F359" s="3"/>
    </row>
    <row r="360" spans="2:6">
      <c r="B360" s="1" t="str">
        <f>IF(E359&gt;0.005,"April","")</f>
        <v/>
      </c>
      <c r="C360" s="13">
        <f t="shared" si="66"/>
        <v>0</v>
      </c>
      <c r="D360" s="13">
        <f t="shared" si="67"/>
        <v>0</v>
      </c>
      <c r="E360" s="13">
        <f t="shared" si="68"/>
        <v>0</v>
      </c>
      <c r="F360" s="3"/>
    </row>
    <row r="361" spans="2:6">
      <c r="B361" s="1" t="str">
        <f>IF(E360&gt;0.005,"May","")</f>
        <v/>
      </c>
      <c r="C361" s="13">
        <f t="shared" si="66"/>
        <v>0</v>
      </c>
      <c r="D361" s="13">
        <f t="shared" si="67"/>
        <v>0</v>
      </c>
      <c r="E361" s="13">
        <f t="shared" si="68"/>
        <v>0</v>
      </c>
      <c r="F361" s="3"/>
    </row>
    <row r="362" spans="2:6">
      <c r="B362" s="1" t="str">
        <f>IF(E361&gt;0.005,"June","")</f>
        <v/>
      </c>
      <c r="C362" s="13">
        <f t="shared" si="66"/>
        <v>0</v>
      </c>
      <c r="D362" s="13">
        <f t="shared" si="67"/>
        <v>0</v>
      </c>
      <c r="E362" s="13">
        <f t="shared" si="68"/>
        <v>0</v>
      </c>
      <c r="F362" s="3"/>
    </row>
    <row r="363" spans="2:6">
      <c r="B363" s="1" t="str">
        <f>IF(E362&gt;0.005,"July","")</f>
        <v/>
      </c>
      <c r="C363" s="13">
        <f t="shared" si="66"/>
        <v>0</v>
      </c>
      <c r="D363" s="13">
        <f t="shared" si="67"/>
        <v>0</v>
      </c>
      <c r="E363" s="13">
        <f t="shared" si="68"/>
        <v>0</v>
      </c>
      <c r="F363" s="3"/>
    </row>
    <row r="364" spans="2:6">
      <c r="B364" s="1" t="str">
        <f>IF(E363&gt;0.005,"August","")</f>
        <v/>
      </c>
      <c r="C364" s="13">
        <f t="shared" si="66"/>
        <v>0</v>
      </c>
      <c r="D364" s="13">
        <f t="shared" si="67"/>
        <v>0</v>
      </c>
      <c r="E364" s="13">
        <f t="shared" si="68"/>
        <v>0</v>
      </c>
      <c r="F364" s="3"/>
    </row>
    <row r="365" spans="2:6">
      <c r="B365" s="1" t="str">
        <f>IF(E364&gt;0.005,"September","")</f>
        <v/>
      </c>
      <c r="C365" s="13">
        <f t="shared" si="66"/>
        <v>0</v>
      </c>
      <c r="D365" s="13">
        <f t="shared" si="67"/>
        <v>0</v>
      </c>
      <c r="E365" s="13">
        <f t="shared" si="68"/>
        <v>0</v>
      </c>
      <c r="F365" s="3"/>
    </row>
    <row r="366" spans="2:6">
      <c r="B366" s="1" t="str">
        <f>IF(E365&gt;0.005,"October","")</f>
        <v/>
      </c>
      <c r="C366" s="13">
        <f t="shared" si="66"/>
        <v>0</v>
      </c>
      <c r="D366" s="13">
        <f t="shared" si="67"/>
        <v>0</v>
      </c>
      <c r="E366" s="13">
        <f t="shared" si="68"/>
        <v>0</v>
      </c>
      <c r="F366" s="3"/>
    </row>
    <row r="367" spans="2:6">
      <c r="B367" s="1" t="str">
        <f>IF(E366&gt;0.005,"November","")</f>
        <v/>
      </c>
      <c r="C367" s="13">
        <f t="shared" si="66"/>
        <v>0</v>
      </c>
      <c r="D367" s="13">
        <f t="shared" si="67"/>
        <v>0</v>
      </c>
      <c r="E367" s="13">
        <f t="shared" si="68"/>
        <v>0</v>
      </c>
      <c r="F367" s="3"/>
    </row>
    <row r="368" spans="2:6">
      <c r="B368" s="1" t="str">
        <f>IF(E367&gt;0.005,"December","")</f>
        <v/>
      </c>
      <c r="C368" s="13">
        <f t="shared" si="66"/>
        <v>0</v>
      </c>
      <c r="D368" s="13">
        <f t="shared" si="67"/>
        <v>0</v>
      </c>
      <c r="E368" s="13">
        <f t="shared" si="68"/>
        <v>0</v>
      </c>
      <c r="F368" s="3"/>
    </row>
    <row r="369" spans="2:6">
      <c r="B369" s="14" t="str">
        <f>"Total "&amp;YEAR($B$9)+23</f>
        <v>Total 2042</v>
      </c>
      <c r="C369" s="15">
        <f>SUM(C357:C368)</f>
        <v>0</v>
      </c>
      <c r="D369" s="15">
        <f>SUM(D357:D368)</f>
        <v>0</v>
      </c>
      <c r="E369" s="16"/>
      <c r="F369" s="3"/>
    </row>
    <row r="370" spans="2:6">
      <c r="B370" s="3"/>
      <c r="C370" s="13"/>
      <c r="D370" s="13"/>
      <c r="E370" s="13"/>
      <c r="F370" s="3"/>
    </row>
    <row r="371" spans="2:6">
      <c r="B371" s="3"/>
      <c r="C371" s="12" t="s">
        <v>31</v>
      </c>
      <c r="D371" s="12" t="s">
        <v>32</v>
      </c>
      <c r="E371" s="12" t="s">
        <v>33</v>
      </c>
      <c r="F371" s="3"/>
    </row>
    <row r="372" spans="2:6">
      <c r="B372" s="1" t="str">
        <f>IF(E368&gt;0.005,"January","")</f>
        <v/>
      </c>
      <c r="C372" s="13">
        <f>IF(E368&gt;0,ROUND(E368*($E$4/1200),2),0)</f>
        <v>0</v>
      </c>
      <c r="D372" s="13">
        <f>IF(E368&lt;$C$6,E368,$C$6-C372)</f>
        <v>0</v>
      </c>
      <c r="E372" s="13">
        <f>IF(E368-D372&gt;0,E368-D372,0)</f>
        <v>0</v>
      </c>
      <c r="F372" s="3"/>
    </row>
    <row r="373" spans="2:6">
      <c r="B373" s="1" t="str">
        <f>IF(E372&gt;0.005,"February","")</f>
        <v/>
      </c>
      <c r="C373" s="13">
        <f t="shared" ref="C373:C383" si="69">IF(E372&gt;0,ROUND(E372*($E$4/1200),2),0)</f>
        <v>0</v>
      </c>
      <c r="D373" s="13">
        <f t="shared" ref="D373:D383" si="70">IF(E372&lt;$C$6,E372,$C$6-C373)</f>
        <v>0</v>
      </c>
      <c r="E373" s="13">
        <f t="shared" ref="E373:E383" si="71">IF(E372-D373&gt;0,E372-D373,0)</f>
        <v>0</v>
      </c>
      <c r="F373" s="3"/>
    </row>
    <row r="374" spans="2:6">
      <c r="B374" s="1" t="str">
        <f>IF(E373&gt;0.005,"March","")</f>
        <v/>
      </c>
      <c r="C374" s="13">
        <f t="shared" si="69"/>
        <v>0</v>
      </c>
      <c r="D374" s="13">
        <f t="shared" si="70"/>
        <v>0</v>
      </c>
      <c r="E374" s="13">
        <f t="shared" si="71"/>
        <v>0</v>
      </c>
      <c r="F374" s="3"/>
    </row>
    <row r="375" spans="2:6">
      <c r="B375" s="1" t="str">
        <f>IF(E374&gt;0.005,"April","")</f>
        <v/>
      </c>
      <c r="C375" s="13">
        <f t="shared" si="69"/>
        <v>0</v>
      </c>
      <c r="D375" s="13">
        <f t="shared" si="70"/>
        <v>0</v>
      </c>
      <c r="E375" s="13">
        <f t="shared" si="71"/>
        <v>0</v>
      </c>
      <c r="F375" s="3"/>
    </row>
    <row r="376" spans="2:6">
      <c r="B376" s="1" t="str">
        <f>IF(E375&gt;0.005,"May","")</f>
        <v/>
      </c>
      <c r="C376" s="13">
        <f t="shared" si="69"/>
        <v>0</v>
      </c>
      <c r="D376" s="13">
        <f t="shared" si="70"/>
        <v>0</v>
      </c>
      <c r="E376" s="13">
        <f t="shared" si="71"/>
        <v>0</v>
      </c>
      <c r="F376" s="3"/>
    </row>
    <row r="377" spans="2:6">
      <c r="B377" s="1" t="str">
        <f>IF(E376&gt;0.005,"June","")</f>
        <v/>
      </c>
      <c r="C377" s="13">
        <f t="shared" si="69"/>
        <v>0</v>
      </c>
      <c r="D377" s="13">
        <f t="shared" si="70"/>
        <v>0</v>
      </c>
      <c r="E377" s="13">
        <f t="shared" si="71"/>
        <v>0</v>
      </c>
      <c r="F377" s="3"/>
    </row>
    <row r="378" spans="2:6">
      <c r="B378" s="1" t="str">
        <f>IF(E377&gt;0.005,"July","")</f>
        <v/>
      </c>
      <c r="C378" s="13">
        <f t="shared" si="69"/>
        <v>0</v>
      </c>
      <c r="D378" s="13">
        <f t="shared" si="70"/>
        <v>0</v>
      </c>
      <c r="E378" s="13">
        <f t="shared" si="71"/>
        <v>0</v>
      </c>
      <c r="F378" s="3"/>
    </row>
    <row r="379" spans="2:6">
      <c r="B379" s="1" t="str">
        <f>IF(E378&gt;0.005,"August","")</f>
        <v/>
      </c>
      <c r="C379" s="13">
        <f t="shared" si="69"/>
        <v>0</v>
      </c>
      <c r="D379" s="13">
        <f t="shared" si="70"/>
        <v>0</v>
      </c>
      <c r="E379" s="13">
        <f t="shared" si="71"/>
        <v>0</v>
      </c>
      <c r="F379" s="3"/>
    </row>
    <row r="380" spans="2:6">
      <c r="B380" s="1" t="str">
        <f>IF(E379&gt;0.005,"September","")</f>
        <v/>
      </c>
      <c r="C380" s="13">
        <f t="shared" si="69"/>
        <v>0</v>
      </c>
      <c r="D380" s="13">
        <f t="shared" si="70"/>
        <v>0</v>
      </c>
      <c r="E380" s="13">
        <f t="shared" si="71"/>
        <v>0</v>
      </c>
      <c r="F380" s="3"/>
    </row>
    <row r="381" spans="2:6">
      <c r="B381" s="1" t="str">
        <f>IF(E380&gt;0.005,"October","")</f>
        <v/>
      </c>
      <c r="C381" s="13">
        <f t="shared" si="69"/>
        <v>0</v>
      </c>
      <c r="D381" s="13">
        <f t="shared" si="70"/>
        <v>0</v>
      </c>
      <c r="E381" s="13">
        <f t="shared" si="71"/>
        <v>0</v>
      </c>
      <c r="F381" s="3"/>
    </row>
    <row r="382" spans="2:6">
      <c r="B382" s="1" t="str">
        <f>IF(E381&gt;0.005,"November","")</f>
        <v/>
      </c>
      <c r="C382" s="13">
        <f t="shared" si="69"/>
        <v>0</v>
      </c>
      <c r="D382" s="13">
        <f t="shared" si="70"/>
        <v>0</v>
      </c>
      <c r="E382" s="13">
        <f t="shared" si="71"/>
        <v>0</v>
      </c>
      <c r="F382" s="3"/>
    </row>
    <row r="383" spans="2:6">
      <c r="B383" s="1" t="str">
        <f>IF(E382&gt;0.005,"December","")</f>
        <v/>
      </c>
      <c r="C383" s="13">
        <f t="shared" si="69"/>
        <v>0</v>
      </c>
      <c r="D383" s="13">
        <f t="shared" si="70"/>
        <v>0</v>
      </c>
      <c r="E383" s="13">
        <f t="shared" si="71"/>
        <v>0</v>
      </c>
      <c r="F383" s="3"/>
    </row>
    <row r="384" spans="2:6">
      <c r="B384" s="14" t="str">
        <f>"Total "&amp;YEAR($B$9)+24</f>
        <v>Total 2043</v>
      </c>
      <c r="C384" s="15">
        <f>SUM(C372:C383)</f>
        <v>0</v>
      </c>
      <c r="D384" s="15">
        <f>SUM(D372:D383)</f>
        <v>0</v>
      </c>
      <c r="E384" s="16"/>
      <c r="F384" s="3"/>
    </row>
    <row r="385" spans="2:6">
      <c r="B385" s="3"/>
      <c r="C385" s="13"/>
      <c r="D385" s="13"/>
      <c r="E385" s="13"/>
      <c r="F385" s="3"/>
    </row>
    <row r="386" spans="2:6">
      <c r="B386" s="3"/>
      <c r="C386" s="12" t="s">
        <v>31</v>
      </c>
      <c r="D386" s="12" t="s">
        <v>32</v>
      </c>
      <c r="E386" s="12" t="s">
        <v>33</v>
      </c>
      <c r="F386" s="3"/>
    </row>
    <row r="387" spans="2:6">
      <c r="B387" s="1" t="str">
        <f>IF(E383&gt;0.005,"January","")</f>
        <v/>
      </c>
      <c r="C387" s="13">
        <f>IF(E383&gt;0,ROUND(E383*($E$4/1200),2),0)</f>
        <v>0</v>
      </c>
      <c r="D387" s="13">
        <f>IF(E383&lt;$C$6,E383,$C$6-C387)</f>
        <v>0</v>
      </c>
      <c r="E387" s="13">
        <f>IF(E383-D387&gt;0,E383-D387,0)</f>
        <v>0</v>
      </c>
      <c r="F387" s="3"/>
    </row>
    <row r="388" spans="2:6">
      <c r="B388" s="1" t="str">
        <f>IF(E387&gt;0.005,"February","")</f>
        <v/>
      </c>
      <c r="C388" s="13">
        <f t="shared" ref="C388:C398" si="72">IF(E387&gt;0,ROUND(E387*($E$4/1200),2),0)</f>
        <v>0</v>
      </c>
      <c r="D388" s="13">
        <f t="shared" ref="D388:D398" si="73">IF(E387&lt;$C$6,E387,$C$6-C388)</f>
        <v>0</v>
      </c>
      <c r="E388" s="13">
        <f t="shared" ref="E388:E398" si="74">IF(E387-D388&gt;0,E387-D388,0)</f>
        <v>0</v>
      </c>
      <c r="F388" s="3"/>
    </row>
    <row r="389" spans="2:6">
      <c r="B389" s="1" t="str">
        <f>IF(E388&gt;0.005,"March","")</f>
        <v/>
      </c>
      <c r="C389" s="13">
        <f t="shared" si="72"/>
        <v>0</v>
      </c>
      <c r="D389" s="13">
        <f t="shared" si="73"/>
        <v>0</v>
      </c>
      <c r="E389" s="13">
        <f t="shared" si="74"/>
        <v>0</v>
      </c>
      <c r="F389" s="3"/>
    </row>
    <row r="390" spans="2:6">
      <c r="B390" s="1" t="str">
        <f>IF(E389&gt;0.005,"April","")</f>
        <v/>
      </c>
      <c r="C390" s="13">
        <f t="shared" si="72"/>
        <v>0</v>
      </c>
      <c r="D390" s="13">
        <f t="shared" si="73"/>
        <v>0</v>
      </c>
      <c r="E390" s="13">
        <f t="shared" si="74"/>
        <v>0</v>
      </c>
      <c r="F390" s="3"/>
    </row>
    <row r="391" spans="2:6">
      <c r="B391" s="1" t="str">
        <f>IF(E390&gt;0.005,"May","")</f>
        <v/>
      </c>
      <c r="C391" s="13">
        <f t="shared" si="72"/>
        <v>0</v>
      </c>
      <c r="D391" s="13">
        <f t="shared" si="73"/>
        <v>0</v>
      </c>
      <c r="E391" s="13">
        <f t="shared" si="74"/>
        <v>0</v>
      </c>
      <c r="F391" s="3"/>
    </row>
    <row r="392" spans="2:6">
      <c r="B392" s="1" t="str">
        <f>IF(E391&gt;0.005,"June","")</f>
        <v/>
      </c>
      <c r="C392" s="13">
        <f t="shared" si="72"/>
        <v>0</v>
      </c>
      <c r="D392" s="13">
        <f t="shared" si="73"/>
        <v>0</v>
      </c>
      <c r="E392" s="13">
        <f t="shared" si="74"/>
        <v>0</v>
      </c>
      <c r="F392" s="3"/>
    </row>
    <row r="393" spans="2:6">
      <c r="B393" s="1" t="str">
        <f>IF(E392&gt;0.005,"July","")</f>
        <v/>
      </c>
      <c r="C393" s="13">
        <f t="shared" si="72"/>
        <v>0</v>
      </c>
      <c r="D393" s="13">
        <f t="shared" si="73"/>
        <v>0</v>
      </c>
      <c r="E393" s="13">
        <f t="shared" si="74"/>
        <v>0</v>
      </c>
      <c r="F393" s="3"/>
    </row>
    <row r="394" spans="2:6">
      <c r="B394" s="1" t="str">
        <f>IF(E393&gt;0.005,"August","")</f>
        <v/>
      </c>
      <c r="C394" s="13">
        <f t="shared" si="72"/>
        <v>0</v>
      </c>
      <c r="D394" s="13">
        <f t="shared" si="73"/>
        <v>0</v>
      </c>
      <c r="E394" s="13">
        <f t="shared" si="74"/>
        <v>0</v>
      </c>
      <c r="F394" s="3"/>
    </row>
    <row r="395" spans="2:6">
      <c r="B395" s="1" t="str">
        <f>IF(E394&gt;0.005,"September","")</f>
        <v/>
      </c>
      <c r="C395" s="13">
        <f t="shared" si="72"/>
        <v>0</v>
      </c>
      <c r="D395" s="13">
        <f t="shared" si="73"/>
        <v>0</v>
      </c>
      <c r="E395" s="13">
        <f t="shared" si="74"/>
        <v>0</v>
      </c>
      <c r="F395" s="3"/>
    </row>
    <row r="396" spans="2:6">
      <c r="B396" s="1" t="str">
        <f>IF(E395&gt;0.005,"October","")</f>
        <v/>
      </c>
      <c r="C396" s="13">
        <f t="shared" si="72"/>
        <v>0</v>
      </c>
      <c r="D396" s="13">
        <f t="shared" si="73"/>
        <v>0</v>
      </c>
      <c r="E396" s="13">
        <f t="shared" si="74"/>
        <v>0</v>
      </c>
      <c r="F396" s="3"/>
    </row>
    <row r="397" spans="2:6">
      <c r="B397" s="1" t="str">
        <f>IF(E396&gt;0.005,"November","")</f>
        <v/>
      </c>
      <c r="C397" s="13">
        <f t="shared" si="72"/>
        <v>0</v>
      </c>
      <c r="D397" s="13">
        <f t="shared" si="73"/>
        <v>0</v>
      </c>
      <c r="E397" s="13">
        <f t="shared" si="74"/>
        <v>0</v>
      </c>
      <c r="F397" s="3"/>
    </row>
    <row r="398" spans="2:6">
      <c r="B398" s="1" t="str">
        <f>IF(E397&gt;0.005,"December","")</f>
        <v/>
      </c>
      <c r="C398" s="13">
        <f t="shared" si="72"/>
        <v>0</v>
      </c>
      <c r="D398" s="13">
        <f t="shared" si="73"/>
        <v>0</v>
      </c>
      <c r="E398" s="13">
        <f t="shared" si="74"/>
        <v>0</v>
      </c>
      <c r="F398" s="3"/>
    </row>
    <row r="399" spans="2:6">
      <c r="B399" s="14" t="str">
        <f>"Total "&amp;YEAR($B$9)+25</f>
        <v>Total 2044</v>
      </c>
      <c r="C399" s="15">
        <f>SUM(C387:C398)</f>
        <v>0</v>
      </c>
      <c r="D399" s="15">
        <f>SUM(D387:D398)</f>
        <v>0</v>
      </c>
      <c r="E399" s="16"/>
      <c r="F399" s="3"/>
    </row>
    <row r="400" spans="2:6">
      <c r="B400" s="2"/>
      <c r="C400" s="17"/>
      <c r="D400" s="17"/>
      <c r="E400" s="13"/>
      <c r="F400" s="3"/>
    </row>
    <row r="401" spans="2:6">
      <c r="B401" s="3"/>
      <c r="C401" s="12" t="s">
        <v>31</v>
      </c>
      <c r="D401" s="12" t="s">
        <v>32</v>
      </c>
      <c r="E401" s="12" t="s">
        <v>33</v>
      </c>
      <c r="F401" s="3"/>
    </row>
    <row r="402" spans="2:6">
      <c r="B402" s="1" t="str">
        <f>IF(E398&gt;0.005,"January","")</f>
        <v/>
      </c>
      <c r="C402" s="13">
        <f>IF(E398&gt;0,ROUND(E398*($E$4/1200),2),0)</f>
        <v>0</v>
      </c>
      <c r="D402" s="13">
        <f>IF(E398&lt;$C$6,E398,$C$6-C402)</f>
        <v>0</v>
      </c>
      <c r="E402" s="13">
        <f>IF(E398-D402&gt;0,E398-D402,0)</f>
        <v>0</v>
      </c>
      <c r="F402" s="3"/>
    </row>
    <row r="403" spans="2:6">
      <c r="B403" s="1" t="str">
        <f>IF(E402&gt;0.005,"February","")</f>
        <v/>
      </c>
      <c r="C403" s="13">
        <f t="shared" ref="C403:C413" si="75">IF(E402&gt;0,ROUND(E402*($E$4/1200),2),0)</f>
        <v>0</v>
      </c>
      <c r="D403" s="13">
        <f t="shared" ref="D403:D413" si="76">IF(E402&lt;$C$6,E402,$C$6-C403)</f>
        <v>0</v>
      </c>
      <c r="E403" s="13">
        <f t="shared" ref="E403:E413" si="77">IF(E402-D403&gt;0,E402-D403,0)</f>
        <v>0</v>
      </c>
      <c r="F403" s="3"/>
    </row>
    <row r="404" spans="2:6">
      <c r="B404" s="1" t="str">
        <f>IF(E403&gt;0.005,"March","")</f>
        <v/>
      </c>
      <c r="C404" s="13">
        <f t="shared" si="75"/>
        <v>0</v>
      </c>
      <c r="D404" s="13">
        <f t="shared" si="76"/>
        <v>0</v>
      </c>
      <c r="E404" s="13">
        <f t="shared" si="77"/>
        <v>0</v>
      </c>
      <c r="F404" s="3"/>
    </row>
    <row r="405" spans="2:6">
      <c r="B405" s="1" t="str">
        <f>IF(E404&gt;0.005,"April","")</f>
        <v/>
      </c>
      <c r="C405" s="13">
        <f t="shared" si="75"/>
        <v>0</v>
      </c>
      <c r="D405" s="13">
        <f t="shared" si="76"/>
        <v>0</v>
      </c>
      <c r="E405" s="13">
        <f t="shared" si="77"/>
        <v>0</v>
      </c>
      <c r="F405" s="3"/>
    </row>
    <row r="406" spans="2:6">
      <c r="B406" s="1" t="str">
        <f>IF(E405&gt;0.005,"May","")</f>
        <v/>
      </c>
      <c r="C406" s="13">
        <f t="shared" si="75"/>
        <v>0</v>
      </c>
      <c r="D406" s="13">
        <f t="shared" si="76"/>
        <v>0</v>
      </c>
      <c r="E406" s="13">
        <f t="shared" si="77"/>
        <v>0</v>
      </c>
      <c r="F406" s="3"/>
    </row>
    <row r="407" spans="2:6">
      <c r="B407" s="1" t="str">
        <f>IF(E406&gt;0.005,"June","")</f>
        <v/>
      </c>
      <c r="C407" s="13">
        <f t="shared" si="75"/>
        <v>0</v>
      </c>
      <c r="D407" s="13">
        <f t="shared" si="76"/>
        <v>0</v>
      </c>
      <c r="E407" s="13">
        <f t="shared" si="77"/>
        <v>0</v>
      </c>
      <c r="F407" s="3"/>
    </row>
    <row r="408" spans="2:6">
      <c r="B408" s="1" t="str">
        <f>IF(E407&gt;0.005,"July","")</f>
        <v/>
      </c>
      <c r="C408" s="13">
        <f t="shared" si="75"/>
        <v>0</v>
      </c>
      <c r="D408" s="13">
        <f t="shared" si="76"/>
        <v>0</v>
      </c>
      <c r="E408" s="13">
        <f t="shared" si="77"/>
        <v>0</v>
      </c>
      <c r="F408" s="3"/>
    </row>
    <row r="409" spans="2:6">
      <c r="B409" s="1" t="str">
        <f>IF(E408&gt;0.005,"August","")</f>
        <v/>
      </c>
      <c r="C409" s="13">
        <f t="shared" si="75"/>
        <v>0</v>
      </c>
      <c r="D409" s="13">
        <f t="shared" si="76"/>
        <v>0</v>
      </c>
      <c r="E409" s="13">
        <f t="shared" si="77"/>
        <v>0</v>
      </c>
      <c r="F409" s="3"/>
    </row>
    <row r="410" spans="2:6">
      <c r="B410" s="1" t="str">
        <f>IF(E409&gt;0.005,"September","")</f>
        <v/>
      </c>
      <c r="C410" s="13">
        <f t="shared" si="75"/>
        <v>0</v>
      </c>
      <c r="D410" s="13">
        <f t="shared" si="76"/>
        <v>0</v>
      </c>
      <c r="E410" s="13">
        <f t="shared" si="77"/>
        <v>0</v>
      </c>
      <c r="F410" s="3"/>
    </row>
    <row r="411" spans="2:6">
      <c r="B411" s="1" t="str">
        <f>IF(E410&gt;0.005,"October","")</f>
        <v/>
      </c>
      <c r="C411" s="13">
        <f t="shared" si="75"/>
        <v>0</v>
      </c>
      <c r="D411" s="13">
        <f t="shared" si="76"/>
        <v>0</v>
      </c>
      <c r="E411" s="13">
        <f t="shared" si="77"/>
        <v>0</v>
      </c>
      <c r="F411" s="3"/>
    </row>
    <row r="412" spans="2:6">
      <c r="B412" s="1" t="str">
        <f>IF(E411&gt;0.005,"November","")</f>
        <v/>
      </c>
      <c r="C412" s="13">
        <f t="shared" si="75"/>
        <v>0</v>
      </c>
      <c r="D412" s="13">
        <f t="shared" si="76"/>
        <v>0</v>
      </c>
      <c r="E412" s="13">
        <f t="shared" si="77"/>
        <v>0</v>
      </c>
      <c r="F412" s="3"/>
    </row>
    <row r="413" spans="2:6">
      <c r="B413" s="1" t="str">
        <f>IF(E412&gt;0.005,"December","")</f>
        <v/>
      </c>
      <c r="C413" s="13">
        <f t="shared" si="75"/>
        <v>0</v>
      </c>
      <c r="D413" s="13">
        <f t="shared" si="76"/>
        <v>0</v>
      </c>
      <c r="E413" s="13">
        <f t="shared" si="77"/>
        <v>0</v>
      </c>
      <c r="F413" s="3"/>
    </row>
    <row r="414" spans="2:6">
      <c r="B414" s="14" t="str">
        <f>"Total "&amp;YEAR($B$9)+26</f>
        <v>Total 2045</v>
      </c>
      <c r="C414" s="15">
        <f>SUM(C402:C413)</f>
        <v>0</v>
      </c>
      <c r="D414" s="15">
        <f>SUM(D402:D413)</f>
        <v>0</v>
      </c>
      <c r="E414" s="16"/>
      <c r="F414" s="3"/>
    </row>
    <row r="415" spans="2:6">
      <c r="B415" s="3"/>
      <c r="C415" s="13"/>
      <c r="D415" s="13"/>
      <c r="E415" s="13"/>
      <c r="F415" s="3"/>
    </row>
    <row r="416" spans="2:6">
      <c r="B416" s="3"/>
      <c r="C416" s="12" t="s">
        <v>31</v>
      </c>
      <c r="D416" s="12" t="s">
        <v>32</v>
      </c>
      <c r="E416" s="12" t="s">
        <v>33</v>
      </c>
      <c r="F416" s="3"/>
    </row>
    <row r="417" spans="2:6">
      <c r="B417" s="1" t="str">
        <f>IF(E413&gt;0.005,"January","")</f>
        <v/>
      </c>
      <c r="C417" s="13">
        <f>IF(E413&gt;0,ROUND(E413*($E$4/1200),2),0)</f>
        <v>0</v>
      </c>
      <c r="D417" s="13">
        <f>IF(E413&lt;$C$6,E413,$C$6-C417)</f>
        <v>0</v>
      </c>
      <c r="E417" s="13">
        <f>IF(E413-D417&gt;0,E413-D417,0)</f>
        <v>0</v>
      </c>
      <c r="F417" s="3"/>
    </row>
    <row r="418" spans="2:6">
      <c r="B418" s="1" t="str">
        <f>IF(E417&gt;0.005,"February","")</f>
        <v/>
      </c>
      <c r="C418" s="13">
        <f t="shared" ref="C418:C428" si="78">IF(E417&gt;0,ROUND(E417*($E$4/1200),2),0)</f>
        <v>0</v>
      </c>
      <c r="D418" s="13">
        <f t="shared" ref="D418:D428" si="79">IF(E417&lt;$C$6,E417,$C$6-C418)</f>
        <v>0</v>
      </c>
      <c r="E418" s="13">
        <f t="shared" ref="E418:E428" si="80">IF(E417-D418&gt;0,E417-D418,0)</f>
        <v>0</v>
      </c>
      <c r="F418" s="3"/>
    </row>
    <row r="419" spans="2:6">
      <c r="B419" s="1" t="str">
        <f>IF(E418&gt;0.005,"March","")</f>
        <v/>
      </c>
      <c r="C419" s="13">
        <f t="shared" si="78"/>
        <v>0</v>
      </c>
      <c r="D419" s="13">
        <f t="shared" si="79"/>
        <v>0</v>
      </c>
      <c r="E419" s="13">
        <f t="shared" si="80"/>
        <v>0</v>
      </c>
      <c r="F419" s="3"/>
    </row>
    <row r="420" spans="2:6">
      <c r="B420" s="1" t="str">
        <f>IF(E419&gt;0.005,"April","")</f>
        <v/>
      </c>
      <c r="C420" s="13">
        <f t="shared" si="78"/>
        <v>0</v>
      </c>
      <c r="D420" s="13">
        <f t="shared" si="79"/>
        <v>0</v>
      </c>
      <c r="E420" s="13">
        <f t="shared" si="80"/>
        <v>0</v>
      </c>
      <c r="F420" s="3"/>
    </row>
    <row r="421" spans="2:6">
      <c r="B421" s="1" t="str">
        <f>IF(E420&gt;0.005,"May","")</f>
        <v/>
      </c>
      <c r="C421" s="13">
        <f t="shared" si="78"/>
        <v>0</v>
      </c>
      <c r="D421" s="13">
        <f t="shared" si="79"/>
        <v>0</v>
      </c>
      <c r="E421" s="13">
        <f t="shared" si="80"/>
        <v>0</v>
      </c>
      <c r="F421" s="3"/>
    </row>
    <row r="422" spans="2:6">
      <c r="B422" s="1" t="str">
        <f>IF(E421&gt;0.005,"June","")</f>
        <v/>
      </c>
      <c r="C422" s="13">
        <f t="shared" si="78"/>
        <v>0</v>
      </c>
      <c r="D422" s="13">
        <f t="shared" si="79"/>
        <v>0</v>
      </c>
      <c r="E422" s="13">
        <f t="shared" si="80"/>
        <v>0</v>
      </c>
      <c r="F422" s="3"/>
    </row>
    <row r="423" spans="2:6">
      <c r="B423" s="1" t="str">
        <f>IF(E422&gt;0.005,"July","")</f>
        <v/>
      </c>
      <c r="C423" s="13">
        <f t="shared" si="78"/>
        <v>0</v>
      </c>
      <c r="D423" s="13">
        <f t="shared" si="79"/>
        <v>0</v>
      </c>
      <c r="E423" s="13">
        <f t="shared" si="80"/>
        <v>0</v>
      </c>
      <c r="F423" s="3"/>
    </row>
    <row r="424" spans="2:6">
      <c r="B424" s="1" t="str">
        <f>IF(E423&gt;0.005,"August","")</f>
        <v/>
      </c>
      <c r="C424" s="13">
        <f t="shared" si="78"/>
        <v>0</v>
      </c>
      <c r="D424" s="13">
        <f t="shared" si="79"/>
        <v>0</v>
      </c>
      <c r="E424" s="13">
        <f t="shared" si="80"/>
        <v>0</v>
      </c>
      <c r="F424" s="3"/>
    </row>
    <row r="425" spans="2:6">
      <c r="B425" s="1" t="str">
        <f>IF(E424&gt;0.005,"September","")</f>
        <v/>
      </c>
      <c r="C425" s="13">
        <f t="shared" si="78"/>
        <v>0</v>
      </c>
      <c r="D425" s="13">
        <f t="shared" si="79"/>
        <v>0</v>
      </c>
      <c r="E425" s="13">
        <f t="shared" si="80"/>
        <v>0</v>
      </c>
      <c r="F425" s="3"/>
    </row>
    <row r="426" spans="2:6">
      <c r="B426" s="1" t="str">
        <f>IF(E425&gt;0.005,"October","")</f>
        <v/>
      </c>
      <c r="C426" s="13">
        <f t="shared" si="78"/>
        <v>0</v>
      </c>
      <c r="D426" s="13">
        <f t="shared" si="79"/>
        <v>0</v>
      </c>
      <c r="E426" s="13">
        <f t="shared" si="80"/>
        <v>0</v>
      </c>
      <c r="F426" s="3"/>
    </row>
    <row r="427" spans="2:6">
      <c r="B427" s="1" t="str">
        <f>IF(E426&gt;0.005,"November","")</f>
        <v/>
      </c>
      <c r="C427" s="13">
        <f t="shared" si="78"/>
        <v>0</v>
      </c>
      <c r="D427" s="13">
        <f t="shared" si="79"/>
        <v>0</v>
      </c>
      <c r="E427" s="13">
        <f t="shared" si="80"/>
        <v>0</v>
      </c>
      <c r="F427" s="3"/>
    </row>
    <row r="428" spans="2:6">
      <c r="B428" s="1" t="str">
        <f>IF(E427&gt;0.005,"December","")</f>
        <v/>
      </c>
      <c r="C428" s="13">
        <f t="shared" si="78"/>
        <v>0</v>
      </c>
      <c r="D428" s="13">
        <f t="shared" si="79"/>
        <v>0</v>
      </c>
      <c r="E428" s="13">
        <f t="shared" si="80"/>
        <v>0</v>
      </c>
      <c r="F428" s="3"/>
    </row>
    <row r="429" spans="2:6">
      <c r="B429" s="14" t="str">
        <f>"Total "&amp;YEAR($B$9)+27</f>
        <v>Total 2046</v>
      </c>
      <c r="C429" s="15">
        <f>SUM(C417:C428)</f>
        <v>0</v>
      </c>
      <c r="D429" s="15">
        <f>SUM(D417:D428)</f>
        <v>0</v>
      </c>
      <c r="E429" s="16"/>
      <c r="F429" s="3"/>
    </row>
    <row r="430" spans="2:6">
      <c r="B430" s="3"/>
      <c r="C430" s="13"/>
      <c r="D430" s="13"/>
      <c r="E430" s="13"/>
      <c r="F430" s="3"/>
    </row>
    <row r="431" spans="2:6">
      <c r="B431" s="3"/>
      <c r="C431" s="12" t="s">
        <v>31</v>
      </c>
      <c r="D431" s="12" t="s">
        <v>32</v>
      </c>
      <c r="E431" s="12" t="s">
        <v>33</v>
      </c>
      <c r="F431" s="3"/>
    </row>
    <row r="432" spans="2:6">
      <c r="B432" s="1" t="str">
        <f>IF(E428&gt;0.005,"January","")</f>
        <v/>
      </c>
      <c r="C432" s="13">
        <f>IF(E428&gt;0,ROUND(E428*($E$4/1200),2),0)</f>
        <v>0</v>
      </c>
      <c r="D432" s="13">
        <f>IF(E428&lt;$C$6,E428,$C$6-C432)</f>
        <v>0</v>
      </c>
      <c r="E432" s="13">
        <f>IF(E428-D432&gt;0,E428-D432,0)</f>
        <v>0</v>
      </c>
      <c r="F432" s="3"/>
    </row>
    <row r="433" spans="2:6">
      <c r="B433" s="1" t="str">
        <f>IF(E432&gt;0.005,"February","")</f>
        <v/>
      </c>
      <c r="C433" s="13">
        <f t="shared" ref="C433:C443" si="81">IF(E432&gt;0,ROUND(E432*($E$4/1200),2),0)</f>
        <v>0</v>
      </c>
      <c r="D433" s="13">
        <f t="shared" ref="D433:D443" si="82">IF(E432&lt;$C$6,E432,$C$6-C433)</f>
        <v>0</v>
      </c>
      <c r="E433" s="13">
        <f t="shared" ref="E433:E443" si="83">IF(E432-D433&gt;0,E432-D433,0)</f>
        <v>0</v>
      </c>
      <c r="F433" s="3"/>
    </row>
    <row r="434" spans="2:6">
      <c r="B434" s="1" t="str">
        <f>IF(E433&gt;0.005,"March","")</f>
        <v/>
      </c>
      <c r="C434" s="13">
        <f t="shared" si="81"/>
        <v>0</v>
      </c>
      <c r="D434" s="13">
        <f t="shared" si="82"/>
        <v>0</v>
      </c>
      <c r="E434" s="13">
        <f t="shared" si="83"/>
        <v>0</v>
      </c>
      <c r="F434" s="3"/>
    </row>
    <row r="435" spans="2:6">
      <c r="B435" s="1" t="str">
        <f>IF(E434&gt;0.005,"April","")</f>
        <v/>
      </c>
      <c r="C435" s="13">
        <f t="shared" si="81"/>
        <v>0</v>
      </c>
      <c r="D435" s="13">
        <f t="shared" si="82"/>
        <v>0</v>
      </c>
      <c r="E435" s="13">
        <f t="shared" si="83"/>
        <v>0</v>
      </c>
      <c r="F435" s="3"/>
    </row>
    <row r="436" spans="2:6">
      <c r="B436" s="1" t="str">
        <f>IF(E435&gt;0.005,"May","")</f>
        <v/>
      </c>
      <c r="C436" s="13">
        <f t="shared" si="81"/>
        <v>0</v>
      </c>
      <c r="D436" s="13">
        <f t="shared" si="82"/>
        <v>0</v>
      </c>
      <c r="E436" s="13">
        <f t="shared" si="83"/>
        <v>0</v>
      </c>
      <c r="F436" s="3"/>
    </row>
    <row r="437" spans="2:6">
      <c r="B437" s="1" t="str">
        <f>IF(E436&gt;0.005,"June","")</f>
        <v/>
      </c>
      <c r="C437" s="13">
        <f t="shared" si="81"/>
        <v>0</v>
      </c>
      <c r="D437" s="13">
        <f t="shared" si="82"/>
        <v>0</v>
      </c>
      <c r="E437" s="13">
        <f t="shared" si="83"/>
        <v>0</v>
      </c>
      <c r="F437" s="3"/>
    </row>
    <row r="438" spans="2:6">
      <c r="B438" s="1" t="str">
        <f>IF(E437&gt;0.005,"July","")</f>
        <v/>
      </c>
      <c r="C438" s="13">
        <f t="shared" si="81"/>
        <v>0</v>
      </c>
      <c r="D438" s="13">
        <f t="shared" si="82"/>
        <v>0</v>
      </c>
      <c r="E438" s="13">
        <f t="shared" si="83"/>
        <v>0</v>
      </c>
      <c r="F438" s="3"/>
    </row>
    <row r="439" spans="2:6">
      <c r="B439" s="1" t="str">
        <f>IF(E438&gt;0.005,"August","")</f>
        <v/>
      </c>
      <c r="C439" s="13">
        <f t="shared" si="81"/>
        <v>0</v>
      </c>
      <c r="D439" s="13">
        <f t="shared" si="82"/>
        <v>0</v>
      </c>
      <c r="E439" s="13">
        <f t="shared" si="83"/>
        <v>0</v>
      </c>
      <c r="F439" s="3"/>
    </row>
    <row r="440" spans="2:6">
      <c r="B440" s="1" t="str">
        <f>IF(E439&gt;0.005,"September","")</f>
        <v/>
      </c>
      <c r="C440" s="13">
        <f t="shared" si="81"/>
        <v>0</v>
      </c>
      <c r="D440" s="13">
        <f t="shared" si="82"/>
        <v>0</v>
      </c>
      <c r="E440" s="13">
        <f t="shared" si="83"/>
        <v>0</v>
      </c>
      <c r="F440" s="3"/>
    </row>
    <row r="441" spans="2:6">
      <c r="B441" s="1" t="str">
        <f>IF(E440&gt;0.005,"October","")</f>
        <v/>
      </c>
      <c r="C441" s="13">
        <f t="shared" si="81"/>
        <v>0</v>
      </c>
      <c r="D441" s="13">
        <f t="shared" si="82"/>
        <v>0</v>
      </c>
      <c r="E441" s="13">
        <f t="shared" si="83"/>
        <v>0</v>
      </c>
      <c r="F441" s="3"/>
    </row>
    <row r="442" spans="2:6">
      <c r="B442" s="1" t="str">
        <f>IF(E441&gt;0.005,"November","")</f>
        <v/>
      </c>
      <c r="C442" s="13">
        <f t="shared" si="81"/>
        <v>0</v>
      </c>
      <c r="D442" s="13">
        <f t="shared" si="82"/>
        <v>0</v>
      </c>
      <c r="E442" s="13">
        <f t="shared" si="83"/>
        <v>0</v>
      </c>
      <c r="F442" s="3"/>
    </row>
    <row r="443" spans="2:6">
      <c r="B443" s="1" t="str">
        <f>IF(E442&gt;0.005,"December","")</f>
        <v/>
      </c>
      <c r="C443" s="13">
        <f t="shared" si="81"/>
        <v>0</v>
      </c>
      <c r="D443" s="13">
        <f t="shared" si="82"/>
        <v>0</v>
      </c>
      <c r="E443" s="13">
        <f t="shared" si="83"/>
        <v>0</v>
      </c>
      <c r="F443" s="3"/>
    </row>
    <row r="444" spans="2:6">
      <c r="B444" s="14" t="str">
        <f>"Total "&amp;YEAR($B$9)+28</f>
        <v>Total 2047</v>
      </c>
      <c r="C444" s="15">
        <f>SUM(C432:C443)</f>
        <v>0</v>
      </c>
      <c r="D444" s="15">
        <f>SUM(D432:D443)</f>
        <v>0</v>
      </c>
      <c r="E444" s="16"/>
      <c r="F444" s="3"/>
    </row>
    <row r="445" spans="2:6">
      <c r="B445" s="2"/>
      <c r="C445" s="17"/>
      <c r="D445" s="17"/>
      <c r="E445" s="13"/>
      <c r="F445" s="3"/>
    </row>
    <row r="446" spans="2:6">
      <c r="B446" s="3"/>
      <c r="C446" s="12" t="s">
        <v>31</v>
      </c>
      <c r="D446" s="12" t="s">
        <v>32</v>
      </c>
      <c r="E446" s="12" t="s">
        <v>33</v>
      </c>
      <c r="F446" s="3"/>
    </row>
    <row r="447" spans="2:6">
      <c r="B447" s="1" t="str">
        <f>IF(E443&gt;0.005,"January","")</f>
        <v/>
      </c>
      <c r="C447" s="13">
        <f>IF(E443&gt;0,ROUND(E443*($E$4/1200),2),0)</f>
        <v>0</v>
      </c>
      <c r="D447" s="13">
        <f>IF(E443&lt;$C$6,E443,$C$6-C447)</f>
        <v>0</v>
      </c>
      <c r="E447" s="13">
        <f>IF(E443-D447&gt;0,E443-D447,0)</f>
        <v>0</v>
      </c>
      <c r="F447" s="3"/>
    </row>
    <row r="448" spans="2:6">
      <c r="B448" s="1" t="str">
        <f>IF(E447&gt;0.005,"February","")</f>
        <v/>
      </c>
      <c r="C448" s="13">
        <f t="shared" ref="C448:C458" si="84">IF(E447&gt;0,ROUND(E447*($E$4/1200),2),0)</f>
        <v>0</v>
      </c>
      <c r="D448" s="13">
        <f t="shared" ref="D448:D458" si="85">IF(E447&lt;$C$6,E447,$C$6-C448)</f>
        <v>0</v>
      </c>
      <c r="E448" s="13">
        <f t="shared" ref="E448:E458" si="86">IF(E447-D448&gt;0,E447-D448,0)</f>
        <v>0</v>
      </c>
      <c r="F448" s="3"/>
    </row>
    <row r="449" spans="2:6">
      <c r="B449" s="1" t="str">
        <f>IF(E448&gt;0.005,"March","")</f>
        <v/>
      </c>
      <c r="C449" s="13">
        <f t="shared" si="84"/>
        <v>0</v>
      </c>
      <c r="D449" s="13">
        <f t="shared" si="85"/>
        <v>0</v>
      </c>
      <c r="E449" s="13">
        <f t="shared" si="86"/>
        <v>0</v>
      </c>
      <c r="F449" s="3"/>
    </row>
    <row r="450" spans="2:6">
      <c r="B450" s="1" t="str">
        <f>IF(E449&gt;0.005,"April","")</f>
        <v/>
      </c>
      <c r="C450" s="13">
        <f t="shared" si="84"/>
        <v>0</v>
      </c>
      <c r="D450" s="13">
        <f t="shared" si="85"/>
        <v>0</v>
      </c>
      <c r="E450" s="13">
        <f t="shared" si="86"/>
        <v>0</v>
      </c>
      <c r="F450" s="3"/>
    </row>
    <row r="451" spans="2:6">
      <c r="B451" s="1" t="str">
        <f>IF(E450&gt;0.005,"May","")</f>
        <v/>
      </c>
      <c r="C451" s="13">
        <f t="shared" si="84"/>
        <v>0</v>
      </c>
      <c r="D451" s="13">
        <f t="shared" si="85"/>
        <v>0</v>
      </c>
      <c r="E451" s="13">
        <f t="shared" si="86"/>
        <v>0</v>
      </c>
      <c r="F451" s="3"/>
    </row>
    <row r="452" spans="2:6">
      <c r="B452" s="1" t="str">
        <f>IF(E451&gt;0.005,"June","")</f>
        <v/>
      </c>
      <c r="C452" s="13">
        <f t="shared" si="84"/>
        <v>0</v>
      </c>
      <c r="D452" s="13">
        <f t="shared" si="85"/>
        <v>0</v>
      </c>
      <c r="E452" s="13">
        <f t="shared" si="86"/>
        <v>0</v>
      </c>
      <c r="F452" s="3"/>
    </row>
    <row r="453" spans="2:6">
      <c r="B453" s="1" t="str">
        <f>IF(E452&gt;0.005,"July","")</f>
        <v/>
      </c>
      <c r="C453" s="13">
        <f t="shared" si="84"/>
        <v>0</v>
      </c>
      <c r="D453" s="13">
        <f t="shared" si="85"/>
        <v>0</v>
      </c>
      <c r="E453" s="13">
        <f t="shared" si="86"/>
        <v>0</v>
      </c>
      <c r="F453" s="3"/>
    </row>
    <row r="454" spans="2:6">
      <c r="B454" s="1" t="str">
        <f>IF(E453&gt;0.005,"August","")</f>
        <v/>
      </c>
      <c r="C454" s="13">
        <f t="shared" si="84"/>
        <v>0</v>
      </c>
      <c r="D454" s="13">
        <f t="shared" si="85"/>
        <v>0</v>
      </c>
      <c r="E454" s="13">
        <f t="shared" si="86"/>
        <v>0</v>
      </c>
      <c r="F454" s="3"/>
    </row>
    <row r="455" spans="2:6">
      <c r="B455" s="1" t="str">
        <f>IF(E454&gt;0.005,"September","")</f>
        <v/>
      </c>
      <c r="C455" s="13">
        <f t="shared" si="84"/>
        <v>0</v>
      </c>
      <c r="D455" s="13">
        <f t="shared" si="85"/>
        <v>0</v>
      </c>
      <c r="E455" s="13">
        <f t="shared" si="86"/>
        <v>0</v>
      </c>
      <c r="F455" s="3"/>
    </row>
    <row r="456" spans="2:6">
      <c r="B456" s="1" t="str">
        <f>IF(E455&gt;0.005,"October","")</f>
        <v/>
      </c>
      <c r="C456" s="13">
        <f t="shared" si="84"/>
        <v>0</v>
      </c>
      <c r="D456" s="13">
        <f t="shared" si="85"/>
        <v>0</v>
      </c>
      <c r="E456" s="13">
        <f t="shared" si="86"/>
        <v>0</v>
      </c>
      <c r="F456" s="3"/>
    </row>
    <row r="457" spans="2:6">
      <c r="B457" s="1" t="str">
        <f>IF(E456&gt;0.005,"November","")</f>
        <v/>
      </c>
      <c r="C457" s="13">
        <f t="shared" si="84"/>
        <v>0</v>
      </c>
      <c r="D457" s="13">
        <f t="shared" si="85"/>
        <v>0</v>
      </c>
      <c r="E457" s="13">
        <f t="shared" si="86"/>
        <v>0</v>
      </c>
      <c r="F457" s="3"/>
    </row>
    <row r="458" spans="2:6">
      <c r="B458" s="1" t="str">
        <f>IF(E457&gt;0.005,"December","")</f>
        <v/>
      </c>
      <c r="C458" s="13">
        <f t="shared" si="84"/>
        <v>0</v>
      </c>
      <c r="D458" s="13">
        <f t="shared" si="85"/>
        <v>0</v>
      </c>
      <c r="E458" s="13">
        <f t="shared" si="86"/>
        <v>0</v>
      </c>
      <c r="F458" s="3"/>
    </row>
    <row r="459" spans="2:6">
      <c r="B459" s="14" t="str">
        <f>"Total "&amp;YEAR($B$9)+29</f>
        <v>Total 2048</v>
      </c>
      <c r="C459" s="15">
        <f>SUM(C447:C458)</f>
        <v>0</v>
      </c>
      <c r="D459" s="15">
        <f>SUM(D447:D458)</f>
        <v>0</v>
      </c>
      <c r="E459" s="16"/>
      <c r="F459" s="3"/>
    </row>
    <row r="460" spans="2:6">
      <c r="B460" s="3"/>
      <c r="C460" s="13"/>
      <c r="D460" s="13"/>
      <c r="E460" s="13"/>
      <c r="F460" s="3"/>
    </row>
    <row r="461" spans="2:6">
      <c r="B461" s="3"/>
      <c r="C461" s="12" t="s">
        <v>31</v>
      </c>
      <c r="D461" s="12" t="s">
        <v>32</v>
      </c>
      <c r="E461" s="12" t="s">
        <v>33</v>
      </c>
      <c r="F461" s="3"/>
    </row>
    <row r="462" spans="2:6">
      <c r="B462" s="1"/>
      <c r="C462" s="13">
        <f>IF(E458&gt;0,ROUND(E458*($E$4/1200),2),0)</f>
        <v>0</v>
      </c>
      <c r="D462" s="13">
        <f>IF(E458&lt;$C$6,E458,$C$6-C462)</f>
        <v>0</v>
      </c>
      <c r="E462" s="13">
        <f>IF(E458-D462&gt;0,E458-D462,0)</f>
        <v>0</v>
      </c>
      <c r="F462" s="3"/>
    </row>
    <row r="463" spans="2:6">
      <c r="B463" s="1"/>
      <c r="C463" s="13">
        <f t="shared" ref="C463:C473" si="87">IF(E462&gt;0,ROUND(E462*($E$4/1200),2),0)</f>
        <v>0</v>
      </c>
      <c r="D463" s="13">
        <f t="shared" ref="D463:D473" si="88">IF(E462&lt;$C$6,E462,$C$6-C463)</f>
        <v>0</v>
      </c>
      <c r="E463" s="13">
        <f t="shared" ref="E463:E473" si="89">IF(E462-D463&gt;0,E462-D463,0)</f>
        <v>0</v>
      </c>
      <c r="F463" s="3"/>
    </row>
    <row r="464" spans="2:6">
      <c r="B464" s="1"/>
      <c r="C464" s="13">
        <f t="shared" si="87"/>
        <v>0</v>
      </c>
      <c r="D464" s="13">
        <f t="shared" si="88"/>
        <v>0</v>
      </c>
      <c r="E464" s="13">
        <f t="shared" si="89"/>
        <v>0</v>
      </c>
      <c r="F464" s="3"/>
    </row>
    <row r="465" spans="2:6">
      <c r="B465" s="1"/>
      <c r="C465" s="13">
        <f t="shared" si="87"/>
        <v>0</v>
      </c>
      <c r="D465" s="13">
        <f t="shared" si="88"/>
        <v>0</v>
      </c>
      <c r="E465" s="13">
        <f t="shared" si="89"/>
        <v>0</v>
      </c>
      <c r="F465" s="3"/>
    </row>
    <row r="466" spans="2:6">
      <c r="B466" s="1"/>
      <c r="C466" s="13">
        <f t="shared" si="87"/>
        <v>0</v>
      </c>
      <c r="D466" s="13">
        <f t="shared" si="88"/>
        <v>0</v>
      </c>
      <c r="E466" s="13">
        <f t="shared" si="89"/>
        <v>0</v>
      </c>
      <c r="F466" s="3"/>
    </row>
    <row r="467" spans="2:6">
      <c r="B467" s="1"/>
      <c r="C467" s="13">
        <f t="shared" si="87"/>
        <v>0</v>
      </c>
      <c r="D467" s="13">
        <f t="shared" si="88"/>
        <v>0</v>
      </c>
      <c r="E467" s="13">
        <f t="shared" si="89"/>
        <v>0</v>
      </c>
      <c r="F467" s="3"/>
    </row>
    <row r="468" spans="2:6">
      <c r="B468" s="1"/>
      <c r="C468" s="13">
        <f t="shared" si="87"/>
        <v>0</v>
      </c>
      <c r="D468" s="13">
        <f t="shared" si="88"/>
        <v>0</v>
      </c>
      <c r="E468" s="13">
        <f t="shared" si="89"/>
        <v>0</v>
      </c>
      <c r="F468" s="3"/>
    </row>
    <row r="469" spans="2:6">
      <c r="B469" s="1"/>
      <c r="C469" s="13">
        <f t="shared" si="87"/>
        <v>0</v>
      </c>
      <c r="D469" s="13">
        <f t="shared" si="88"/>
        <v>0</v>
      </c>
      <c r="E469" s="13">
        <f t="shared" si="89"/>
        <v>0</v>
      </c>
      <c r="F469" s="3"/>
    </row>
    <row r="470" spans="2:6">
      <c r="B470" s="1"/>
      <c r="C470" s="13">
        <f t="shared" si="87"/>
        <v>0</v>
      </c>
      <c r="D470" s="13">
        <f t="shared" si="88"/>
        <v>0</v>
      </c>
      <c r="E470" s="13">
        <f t="shared" si="89"/>
        <v>0</v>
      </c>
      <c r="F470" s="3"/>
    </row>
    <row r="471" spans="2:6">
      <c r="B471" s="1"/>
      <c r="C471" s="13">
        <f t="shared" si="87"/>
        <v>0</v>
      </c>
      <c r="D471" s="13">
        <f t="shared" si="88"/>
        <v>0</v>
      </c>
      <c r="E471" s="13">
        <f t="shared" si="89"/>
        <v>0</v>
      </c>
      <c r="F471" s="3"/>
    </row>
    <row r="472" spans="2:6">
      <c r="B472" s="1"/>
      <c r="C472" s="13">
        <f t="shared" si="87"/>
        <v>0</v>
      </c>
      <c r="D472" s="13">
        <f t="shared" si="88"/>
        <v>0</v>
      </c>
      <c r="E472" s="13">
        <f t="shared" si="89"/>
        <v>0</v>
      </c>
      <c r="F472" s="3"/>
    </row>
    <row r="473" spans="2:6">
      <c r="B473" s="1"/>
      <c r="C473" s="13">
        <f t="shared" si="87"/>
        <v>0</v>
      </c>
      <c r="D473" s="13">
        <f t="shared" si="88"/>
        <v>0</v>
      </c>
      <c r="E473" s="13">
        <f t="shared" si="89"/>
        <v>0</v>
      </c>
      <c r="F473" s="3"/>
    </row>
    <row r="474" spans="2:6">
      <c r="B474" s="14" t="str">
        <f>"Total "&amp;YEAR($B$9)+30</f>
        <v>Total 2049</v>
      </c>
      <c r="C474" s="15">
        <f>SUM(C462:C473)</f>
        <v>0</v>
      </c>
      <c r="D474" s="15">
        <f>SUM(D462:D473)</f>
        <v>0</v>
      </c>
      <c r="E474" s="16"/>
      <c r="F474" s="3"/>
    </row>
    <row r="475" spans="2:6">
      <c r="B475" s="3"/>
      <c r="C475" s="13"/>
      <c r="D475" s="13"/>
      <c r="E475" s="13"/>
      <c r="F475" s="3"/>
    </row>
    <row r="476" spans="2:6">
      <c r="B476" s="19"/>
      <c r="C476" s="19"/>
      <c r="D476" s="19"/>
      <c r="E476" s="19"/>
      <c r="F476" s="19"/>
    </row>
    <row r="477" spans="2:6">
      <c r="B477" s="19"/>
      <c r="C477" s="19"/>
      <c r="D477" s="19"/>
      <c r="E477" s="19"/>
      <c r="F477" s="19"/>
    </row>
    <row r="478" spans="2:6">
      <c r="B478" s="19"/>
      <c r="C478" s="19"/>
      <c r="D478" s="19"/>
      <c r="E478" s="19"/>
      <c r="F478" s="19"/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PROPERTY INPUT</vt:lpstr>
      <vt:lpstr>CASHFLOW</vt:lpstr>
      <vt:lpstr>1st LOAN INFO</vt:lpstr>
      <vt:lpstr>2nd LOAN INFO</vt:lpstr>
      <vt:lpstr>CASHFLOW!Print_Area</vt:lpstr>
    </vt:vector>
  </TitlesOfParts>
  <Company>RealData,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Gallinelli</dc:creator>
  <cp:lastModifiedBy>mnelson</cp:lastModifiedBy>
  <cp:lastPrinted>2016-11-04T13:14:28Z</cp:lastPrinted>
  <dcterms:created xsi:type="dcterms:W3CDTF">2000-10-05T18:11:28Z</dcterms:created>
  <dcterms:modified xsi:type="dcterms:W3CDTF">2019-10-31T18:02:29Z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WPCSUniqueID">
    <vt:lpwstr>c70e2f94-b3c9-4171-a45b-7b55c5ebd542</vt:lpwstr>
  </property>
</Properties>
</file>